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52" windowWidth="11340" windowHeight="9168" tabRatio="866" activeTab="4"/>
  </bookViews>
  <sheets>
    <sheet name="25333" sheetId="81" r:id="rId1"/>
    <sheet name="25406" sheetId="82" r:id="rId2"/>
    <sheet name="25409" sheetId="83" r:id="rId3"/>
    <sheet name="СМР" sheetId="79" r:id="rId4"/>
    <sheet name="НМЦ договора" sheetId="80" r:id="rId5"/>
  </sheets>
  <externalReferences>
    <externalReference r:id="rId6"/>
  </externalReferences>
  <definedNames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3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3">СМР!$A$1:$R$26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R13" i="79" l="1"/>
  <c r="P13" i="79"/>
  <c r="R14" i="79" l="1"/>
  <c r="P14" i="79"/>
  <c r="N12" i="79"/>
  <c r="R11" i="79"/>
  <c r="P11" i="79"/>
  <c r="R12" i="79"/>
  <c r="P12" i="79"/>
  <c r="E9" i="79" l="1"/>
  <c r="C9" i="79"/>
  <c r="E8" i="79"/>
  <c r="C8" i="79"/>
  <c r="C7" i="79"/>
  <c r="J105" i="83"/>
  <c r="P18" i="83"/>
  <c r="J18" i="83"/>
  <c r="P15" i="83"/>
  <c r="P14" i="83"/>
  <c r="P13" i="83"/>
  <c r="P12" i="83" s="1"/>
  <c r="K21" i="82" l="1"/>
  <c r="P21" i="82" s="1"/>
  <c r="P18" i="82"/>
  <c r="P17" i="82"/>
  <c r="P16" i="82"/>
  <c r="P15" i="82"/>
  <c r="J90" i="81" l="1"/>
  <c r="P16" i="81"/>
  <c r="K16" i="81"/>
  <c r="P14" i="81"/>
  <c r="P13" i="81"/>
  <c r="E7" i="79" l="1"/>
  <c r="G7" i="79" l="1"/>
  <c r="H8" i="79"/>
  <c r="Q8" i="79" s="1"/>
  <c r="L8" i="79" s="1"/>
  <c r="I8" i="79"/>
  <c r="R8" i="79" s="1"/>
  <c r="M8" i="79" s="1"/>
  <c r="I9" i="79"/>
  <c r="R9" i="79" s="1"/>
  <c r="M9" i="79" s="1"/>
  <c r="H7" i="79"/>
  <c r="Q7" i="79" s="1"/>
  <c r="I7" i="79"/>
  <c r="E10" i="79"/>
  <c r="H9" i="79"/>
  <c r="Q9" i="79" s="1"/>
  <c r="L9" i="79" s="1"/>
  <c r="G9" i="79"/>
  <c r="P9" i="79" s="1"/>
  <c r="B7" i="79"/>
  <c r="D10" i="79"/>
  <c r="I10" i="79" l="1"/>
  <c r="R7" i="79"/>
  <c r="R10" i="79" s="1"/>
  <c r="Q10" i="79"/>
  <c r="M7" i="79"/>
  <c r="M10" i="79" s="1"/>
  <c r="C20" i="80" s="1"/>
  <c r="L7" i="79"/>
  <c r="H10" i="79"/>
  <c r="K9" i="79"/>
  <c r="J9" i="79" s="1"/>
  <c r="F9" i="79"/>
  <c r="B9" i="79"/>
  <c r="P7" i="79"/>
  <c r="F7" i="79"/>
  <c r="G8" i="79"/>
  <c r="C10" i="79"/>
  <c r="B8" i="79"/>
  <c r="L10" i="79"/>
  <c r="C19" i="80" s="1"/>
  <c r="B10" i="79" l="1"/>
  <c r="Q11" i="79"/>
  <c r="G20" i="80"/>
  <c r="F20" i="80" s="1"/>
  <c r="D20" i="80" s="1"/>
  <c r="F8" i="79"/>
  <c r="F10" i="79" s="1"/>
  <c r="P8" i="79"/>
  <c r="P10" i="79" s="1"/>
  <c r="G10" i="79"/>
  <c r="K7" i="79"/>
  <c r="G19" i="80" l="1"/>
  <c r="F19" i="80" s="1"/>
  <c r="D19" i="80" s="1"/>
  <c r="Q13" i="79"/>
  <c r="Q14" i="79" s="1"/>
  <c r="N10" i="79"/>
  <c r="J7" i="79"/>
  <c r="K8" i="79"/>
  <c r="J8" i="79" s="1"/>
  <c r="J10" i="79" l="1"/>
  <c r="K10" i="79"/>
  <c r="C18" i="80" s="1"/>
  <c r="C21" i="80" s="1"/>
  <c r="G18" i="80"/>
  <c r="N11" i="79"/>
  <c r="G22" i="80"/>
  <c r="F22" i="80" l="1"/>
  <c r="D22" i="80" s="1"/>
  <c r="N13" i="79"/>
  <c r="G21" i="80"/>
  <c r="F21" i="80" s="1"/>
  <c r="D21" i="80" s="1"/>
  <c r="F18" i="80"/>
  <c r="D18" i="80" s="1"/>
  <c r="Q16" i="79" l="1"/>
  <c r="G23" i="80"/>
  <c r="F23" i="80" s="1"/>
  <c r="D23" i="80" s="1"/>
  <c r="N14" i="79"/>
</calcChain>
</file>

<file path=xl/sharedStrings.xml><?xml version="1.0" encoding="utf-8"?>
<sst xmlns="http://schemas.openxmlformats.org/spreadsheetml/2006/main" count="823" uniqueCount="503">
  <si>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</si>
  <si>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</si>
  <si>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</si>
  <si>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</si>
  <si>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</si>
  <si>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</si>
  <si>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</si>
  <si>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Сметная стоимость строительства в базисном уровне цен на 01.01.2000г., выставленная на конкурс</t>
  </si>
  <si>
    <t>Остаток сметной стоимости в базисном уровне цен на 01.01.2014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</si>
  <si>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</si>
  <si>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</si>
  <si>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</si>
  <si>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</si>
  <si>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</si>
  <si>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</si>
  <si>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2014 г.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</si>
  <si>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</si>
  <si>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</si>
  <si>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</si>
  <si>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</si>
  <si>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</si>
  <si>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</si>
  <si>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</si>
  <si>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Расчет начальной (максимальной) цены на</t>
  </si>
  <si>
    <t>на 2014 год</t>
  </si>
  <si>
    <t>Начальник отдела капитального строительства</t>
  </si>
  <si>
    <t>1 шт.</t>
  </si>
  <si>
    <t>(наименование стройки)</t>
  </si>
  <si>
    <t xml:space="preserve">на </t>
  </si>
  <si>
    <t>№ пп</t>
  </si>
  <si>
    <t>Всего</t>
  </si>
  <si>
    <t>УТВЕРЖДАЮ: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</si>
  <si>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</si>
  <si>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</si>
  <si>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</si>
  <si>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</si>
  <si>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</si>
  <si>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</si>
  <si>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</si>
  <si>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</si>
  <si>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</si>
  <si>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</si>
  <si>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</si>
  <si>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</si>
  <si>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</si>
  <si>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</si>
  <si>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</si>
  <si>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</si>
  <si>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</si>
  <si>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 xml:space="preserve">  В том числе, справочно: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</si>
  <si>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</si>
  <si>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</si>
  <si>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</si>
  <si>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</si>
  <si>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(локальная смета)</t>
  </si>
  <si>
    <t>В.В. Моляков</t>
  </si>
  <si>
    <t xml:space="preserve"> </t>
  </si>
  <si>
    <t>З/пМех</t>
  </si>
  <si>
    <t>Осн.З/п</t>
  </si>
  <si>
    <t>В том числе</t>
  </si>
  <si>
    <t>Кол.</t>
  </si>
  <si>
    <t>Ед. изм.</t>
  </si>
  <si>
    <t>Наименование</t>
  </si>
  <si>
    <t>Обоснование</t>
  </si>
  <si>
    <t>Средства  на оплату труда _______________________________________________________________________________________________</t>
  </si>
  <si>
    <t>Согласовано</t>
  </si>
  <si>
    <t>отд. 028</t>
  </si>
  <si>
    <t>Итого прямые затраты по смете с учетом коэффициентов к итогам</t>
  </si>
  <si>
    <t>1 устройство</t>
  </si>
  <si>
    <t>Н.А. Басова</t>
  </si>
  <si>
    <t>реконструкцию комнат мастеров производственных участков №2, 5, 31 в здании №101 МОП 112. Инв. № 5300260</t>
  </si>
  <si>
    <t>на реконструкцию комнат мастеров производственных участков №2, 5, 31 в здании №101 МОП 112. Инв. № 5300260</t>
  </si>
  <si>
    <t>СОГЛАСОВАНО:</t>
  </si>
  <si>
    <t xml:space="preserve">                 ФГУП "Комбинат "Электрохимприбор"</t>
  </si>
  <si>
    <t>Зам.генерального директора</t>
  </si>
  <si>
    <t>_________________</t>
  </si>
  <si>
    <t>Е.В. Гордеев</t>
  </si>
  <si>
    <t>" _____ " _________ 2014 г.</t>
  </si>
  <si>
    <t>__________________</t>
  </si>
  <si>
    <t>ЛОКАЛЬНЫЙ СМЕТНЫЙ РАСЧЕТ № 25333</t>
  </si>
  <si>
    <t>"______ " __________2014г.</t>
  </si>
  <si>
    <t xml:space="preserve">строительно-монтажные работы по реконструкции комнат мастеров участков № 2, 5, 31 МОП-112. </t>
  </si>
  <si>
    <t xml:space="preserve"> Площадка 1. Здание 101 (инв.№ 5300260). Раздел: архитектурно-строительный</t>
  </si>
  <si>
    <t>Основание: проект № 24883-14-АС Изм 43-14</t>
  </si>
  <si>
    <t>Справочно, в тыс.руб. :</t>
  </si>
  <si>
    <t>Сметная стоимость строительных работ _______________________________________________________________________________________________</t>
  </si>
  <si>
    <t>___________________________149,020</t>
  </si>
  <si>
    <t>с К=5,98</t>
  </si>
  <si>
    <t>___________________________22,656</t>
  </si>
  <si>
    <t>_______________________________________________________________________________________________1154,12</t>
  </si>
  <si>
    <t>Материалы _________________________________________________________</t>
  </si>
  <si>
    <t xml:space="preserve">Составлен(а) в базовых ценах 2001г. в редакции 2009г. </t>
  </si>
  <si>
    <t>Т/з осн.
раб.на ед.</t>
  </si>
  <si>
    <t>Т/з осн.
раб.
Всего</t>
  </si>
  <si>
    <t>Т/з мех. на ед.</t>
  </si>
  <si>
    <t>Т/з мех.
Всего</t>
  </si>
  <si>
    <t>Эк.Маш</t>
  </si>
  <si>
    <t xml:space="preserve">                           Раздел 1. Разборка конструкций</t>
  </si>
  <si>
    <t>ТЕР46-04-012-03</t>
  </si>
  <si>
    <t>Разборка деревянных заполнений проемов дверных</t>
  </si>
  <si>
    <t>100 м2</t>
  </si>
  <si>
    <t>ТЕР46-04-001-05</t>
  </si>
  <si>
    <t>Разборка мелкоблочных стен</t>
  </si>
  <si>
    <t>1 м3</t>
  </si>
  <si>
    <t>ФССЦпг01-01-01-041</t>
  </si>
  <si>
    <r>
      <t>Погрузочные работы при автомобильных перевозках: Мусор строительный с погрузкой вручную</t>
    </r>
    <r>
      <rPr>
        <i/>
        <sz val="7"/>
        <rFont val="Arial"/>
        <family val="2"/>
        <charset val="204"/>
      </rPr>
      <t xml:space="preserve">
КОЭФ. К ПОЗИЦИИ:
п.1.1.9 ОП Прил.1. Поясной коэффициент:  Свердловская область ПЗ=1,1 (ОЗП=1,1; ЭМ=1,1; ЗПМ=1,1; МАТ=1,1)</t>
    </r>
  </si>
  <si>
    <t>1 т груза</t>
  </si>
  <si>
    <t>ФССЦпг03-21-01-040</t>
  </si>
  <si>
    <r>
      <t>Перевозка грузов (мусора) автомобилями-самосвалами грузоподъемностью 10 т, работающих вне карьера, на расстояние: до 40 км I класс груза</t>
    </r>
    <r>
      <rPr>
        <i/>
        <sz val="7"/>
        <rFont val="Arial"/>
        <family val="2"/>
        <charset val="204"/>
      </rPr>
      <t xml:space="preserve">
КОЭФ. К ПОЗИЦИИ:
15 Поясные коэффициенты к сметным ценам на перевозку грузов автомобильным транспортом:  Свердловская область ПЗ=1,1 (ОЗП=1,1; ЭМ=1,1; ЗПМ=1,1; МАТ=1,1)</t>
    </r>
  </si>
  <si>
    <t xml:space="preserve">  Итого по разделу 1 Разборка конструкций</t>
  </si>
  <si>
    <t xml:space="preserve">                           Раздел 2. Стены, перегородки</t>
  </si>
  <si>
    <t>ТЕРр69-2-1</t>
  </si>
  <si>
    <t>Сверление отверстий в кирпичных стенах электроперфоратором диаметром до 20 мм, толщина стен 0,5 кирпича (под ерши)</t>
  </si>
  <si>
    <t>100 отверстий</t>
  </si>
  <si>
    <t>ТЕР07-01-044-01 прим.</t>
  </si>
  <si>
    <t>Установка ершей в готовые гнезда с заделкой для крепления пристраиваемых конструкций ограждения к существующей стене</t>
  </si>
  <si>
    <t>т</t>
  </si>
  <si>
    <t>ТСЦ-204-0002</t>
  </si>
  <si>
    <t>Горячекатаная арматурная сталь гладкая класса А-I, диаметром 8 мм</t>
  </si>
  <si>
    <t>ТЕР08-02-002-03</t>
  </si>
  <si>
    <t>Кладка перегородок из кирпича армированных толщиной в 1/2 кирпича при высоте этажа до 4 м</t>
  </si>
  <si>
    <t>ТЕР06-01-015-09</t>
  </si>
  <si>
    <t>Установка закладных деталей весом более 20 кг</t>
  </si>
  <si>
    <t>1 т</t>
  </si>
  <si>
    <t>ТЕР46-03-001-17</t>
  </si>
  <si>
    <r>
      <t>На каждые 10 мм изменения глубины сверления добавляется или исключается к расценке 46-03-001-01</t>
    </r>
    <r>
      <rPr>
        <i/>
        <sz val="7"/>
        <rFont val="Arial"/>
        <family val="2"/>
        <charset val="204"/>
      </rPr>
      <t xml:space="preserve">
КОЭФ. К ПОЗИЦИИ:
ПЗ=7 (ОЗП=7; ЭМ=7 к расх.; ЗПМ=7; МАТ=7 к расх.; ТЗ=7; ТЗМ=7)</t>
    </r>
  </si>
  <si>
    <t>ТЕР46-03-001-01</t>
  </si>
  <si>
    <t>Сверление в железобетонных конструкциях вертикальных отверстий глубиной 200 мм диаметром 20 мм</t>
  </si>
  <si>
    <t>Установка ершей в готовые гнезда с заделкой для крепления пристраиваемых конструкций ограждения к полам</t>
  </si>
  <si>
    <t>ТСЦ-204-0006 прим.</t>
  </si>
  <si>
    <t>Горячекатаная арматурная сталь гладкая класса А-I, диаметром 15 мм</t>
  </si>
  <si>
    <t>Цена поставщика 2013г.</t>
  </si>
  <si>
    <t>Установка перегородок из алюминиевых профилей</t>
  </si>
  <si>
    <t>м2</t>
  </si>
  <si>
    <r>
      <t>91,45</t>
    </r>
    <r>
      <rPr>
        <i/>
        <sz val="5"/>
        <rFont val="Arial"/>
        <family val="2"/>
        <charset val="204"/>
      </rPr>
      <t xml:space="preserve">
600/5,56/1,18</t>
    </r>
  </si>
  <si>
    <t>Офисные перегородки из алюминиевых профилей: двойное стекло 5 мм + гипсовинил (нижняя часть)</t>
  </si>
  <si>
    <r>
      <t>877,94</t>
    </r>
    <r>
      <rPr>
        <i/>
        <sz val="5"/>
        <rFont val="Arial"/>
        <family val="2"/>
        <charset val="204"/>
      </rPr>
      <t xml:space="preserve">
(6260-500)/5,56/1,18</t>
    </r>
  </si>
  <si>
    <t>Установка дверного блока в перегородку из алюминиевых профилей</t>
  </si>
  <si>
    <t>шт.</t>
  </si>
  <si>
    <r>
      <t>228,63</t>
    </r>
    <r>
      <rPr>
        <i/>
        <sz val="5"/>
        <rFont val="Arial"/>
        <family val="2"/>
        <charset val="204"/>
      </rPr>
      <t xml:space="preserve">
1500/5,56/1,18</t>
    </r>
  </si>
  <si>
    <t>Дверные блоки в алюминиевой раме с двойным остеклением</t>
  </si>
  <si>
    <r>
      <t>1863,3</t>
    </r>
    <r>
      <rPr>
        <i/>
        <sz val="5"/>
        <rFont val="Arial"/>
        <family val="2"/>
        <charset val="204"/>
      </rPr>
      <t xml:space="preserve">
(21820-500)/1,744/5,56/1,18</t>
    </r>
  </si>
  <si>
    <t xml:space="preserve">                           Работы на Изм. 43-14</t>
  </si>
  <si>
    <t>ТЕР46-03-007-03</t>
  </si>
  <si>
    <t>Пробивка проемов в конструкциях из кирпича</t>
  </si>
  <si>
    <t xml:space="preserve">  Итого по разделу 2 Стены, перегородки</t>
  </si>
  <si>
    <t xml:space="preserve">                           Раздел 3. Перекрытие</t>
  </si>
  <si>
    <t>ТЕР09-01-001-01</t>
  </si>
  <si>
    <t>Монтаж каркасов одноэтажных производственных зданий одно- и многопролетных без фонарей пролетом до 24 м, высотой до 15 м без кранов</t>
  </si>
  <si>
    <t>ТСЦ-201-0778</t>
  </si>
  <si>
    <t>Прочие индивидуальные сварные конструкции, масса сборочной единицы до 0,1 т</t>
  </si>
  <si>
    <t>ТЕР13-03-002-15</t>
  </si>
  <si>
    <r>
      <t>Огрунтовка металлических поверхностей за один раз лаком БТ-577</t>
    </r>
    <r>
      <rPr>
        <i/>
        <sz val="7"/>
        <rFont val="Arial"/>
        <family val="2"/>
        <charset val="204"/>
      </rPr>
      <t xml:space="preserve">
КОЭФ. К ПОЗИЦИИ:
за 2 раза ПЗ=2 (ОЗП=2; ЭМ=2 к расх.; ЗПМ=2; МАТ=2 к расх.; ТЗ=2; ТЗМ=2)</t>
    </r>
  </si>
  <si>
    <t>ТЕР15-05-013-02</t>
  </si>
  <si>
    <r>
      <t>Укладка поликарбоната по  металлическому каркасу перекрытия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</si>
  <si>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Сотовый поликарбонат прозрачный толщиной 20 мм</t>
  </si>
  <si>
    <r>
      <t>83,47</t>
    </r>
    <r>
      <rPr>
        <i/>
        <sz val="5"/>
        <rFont val="Arial"/>
        <family val="2"/>
        <charset val="204"/>
      </rPr>
      <t xml:space="preserve">
547,62/5,56/1,18</t>
    </r>
  </si>
  <si>
    <t>ТЕРр61-28-4 прим.</t>
  </si>
  <si>
    <t>Установка защитной сетки "Рабица" натяжением над перекрытием (при помощи крючков)</t>
  </si>
  <si>
    <t>ТСЦ-101-3880</t>
  </si>
  <si>
    <t>Сетка «Рабица» из проволоки диаметром 1,6 без покрытия</t>
  </si>
  <si>
    <r>
      <t>Огрунтовка защитной сетки за один раз лаком БТ-577</t>
    </r>
    <r>
      <rPr>
        <i/>
        <sz val="7"/>
        <rFont val="Arial"/>
        <family val="2"/>
        <charset val="204"/>
      </rPr>
      <t xml:space="preserve">
КОЭФ. К ПОЗИЦИИ:
3.13 Окраска и огрунтовка решетчатых поверхностей ОЗП=1,1; ЭМ=1,1 к расх.; ЗПМ=1,1; МАТ=1,1 к расх.; ТЗ=1,1; ТЗМ=1,1;
за 2 раза ПЗ=2 (ОЗП=2; ЭМ=2 к расх.; ЗПМ=2; МАТ=2 к расх.; ТЗ=2; ТЗМ=2)</t>
    </r>
  </si>
  <si>
    <t xml:space="preserve">  Итого по разделу 3 Перекрытие</t>
  </si>
  <si>
    <t xml:space="preserve">                           Раздел 4. Отделочные работы</t>
  </si>
  <si>
    <t>ТЕР15-02-016-03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</si>
  <si>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</si>
  <si>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ТЕР15-04-005-03</t>
  </si>
  <si>
    <t>Окраска поливинилацетатными водоэмульсионными составами улучшенная по штукатурке стен</t>
  </si>
  <si>
    <t>ТСЦ-101-0335</t>
  </si>
  <si>
    <t>Краски водно-дисперсионные акрилатные</t>
  </si>
  <si>
    <t xml:space="preserve">  Итого по разделу 4 Отделочные работы</t>
  </si>
  <si>
    <t>ИТОГИ ПО СМЕТЕ:</t>
  </si>
  <si>
    <t xml:space="preserve">   Районный к-т 4,3%  (Поз. 1-2, 10-11, 18, 3, 5-6, 12, 7, 13-17, 20, 26, 30, 8-9, 19, 21, 27, 22, 24, 28-29, 25)</t>
  </si>
  <si>
    <t xml:space="preserve">   При реконструкции зданий работы, аналогичные технологическим процессам в новом строительстве ОЗП=1,15; ЭМ=1,25; ЗПМ=1,25; ТЗ=1,15; ТЗМ=1,25  (Поз. 6, 12, 7, 13-17, 20, 26, 30, 8-9, 19, 21, 27, 22, 24, 28-29)</t>
  </si>
  <si>
    <t xml:space="preserve">   Условия производства работ ОЗП=1,2; ЭМ=1,2; ЗПМ=1,2; ТЗ=1,2; ТЗМ=1,2  (Поз. 6, 12, 7, 13-17, 20, 26, 30, 8-9, 19, 21, 27, 22, 24, 28-29)</t>
  </si>
  <si>
    <t xml:space="preserve">   Заготовительно-складские расходы на материалы покупные ПЗ=1,02 (ОЗП=1,02; ЭМ=1,02; МАТ=1,02)  (Поз. 23)</t>
  </si>
  <si>
    <t xml:space="preserve">   78% ФОТ (от 34)  (Поз. 5)</t>
  </si>
  <si>
    <t xml:space="preserve">   79% ФОТ (от 322)  (Поз. 25)</t>
  </si>
  <si>
    <t xml:space="preserve">   90% ФОТ (от 928)  (Поз. 19, 21, 27)</t>
  </si>
  <si>
    <t xml:space="preserve">   105% ФОТ (от 8369)  (Поз. 9, 22, 24, 28-29)</t>
  </si>
  <si>
    <t xml:space="preserve">   110% ФОТ (от 1810)  (Поз. 1-2, 10-11, 18)</t>
  </si>
  <si>
    <t xml:space="preserve">   122% ФОТ (от 4497)  (Поз. 8)</t>
  </si>
  <si>
    <t xml:space="preserve">   130% ФОТ (от 29)  (Поз. 6, 12)</t>
  </si>
  <si>
    <t xml:space="preserve">   50% ФОТ (от 356)  (Поз. 5, 25)</t>
  </si>
  <si>
    <t xml:space="preserve">   55% ФОТ (от 8202)  (Поз. 22, 24, 28-29)</t>
  </si>
  <si>
    <t xml:space="preserve">   65% ФОТ (от 167)  (Поз. 9)</t>
  </si>
  <si>
    <t xml:space="preserve">   70% ФОТ (от 2108)  (Поз. 1-2, 10-11, 18, 21, 27)</t>
  </si>
  <si>
    <t xml:space="preserve">   80% ФОТ (от 4497)  (Поз. 8)</t>
  </si>
  <si>
    <t xml:space="preserve">   85% ФОТ (от 659)  (Поз. 6, 12, 19)</t>
  </si>
  <si>
    <t xml:space="preserve">      Материалы</t>
  </si>
  <si>
    <t xml:space="preserve">      Машины и механизмы</t>
  </si>
  <si>
    <t>Примечание: материал от разборки, пригодный для дальнейшего использования, передается балансодержателю по акту.</t>
  </si>
  <si>
    <t>Начальник  отд. 078 _________________________  Т.М. Ковязина</t>
  </si>
  <si>
    <t>Составил инженер-сметчик __________________ Т.М. Шушпанова</t>
  </si>
  <si>
    <t>23.04.14 г.</t>
  </si>
  <si>
    <t>Ведущий инженер __________________________ В.В. Воронкова</t>
  </si>
  <si>
    <t>Зам. генерального директора</t>
  </si>
  <si>
    <t>Е.В.Гордеев</t>
  </si>
  <si>
    <t>" _____ " ________________ 2014 г.</t>
  </si>
  <si>
    <t>"______ " __________2014 г.</t>
  </si>
  <si>
    <t>ЛОКАЛЬНЫЙ СМЕТНЫЙ РАСЧЕТ № 25406</t>
  </si>
  <si>
    <t xml:space="preserve">строительно-монтажные работы по реконструкции комнат мастеров производственных участков № 2, 5, 31 </t>
  </si>
  <si>
    <r>
      <t xml:space="preserve">  в здании № 101 МОП 112. </t>
    </r>
    <r>
      <rPr>
        <b/>
        <i/>
        <sz val="10"/>
        <rFont val="Arial"/>
        <family val="2"/>
        <charset val="204"/>
      </rPr>
      <t xml:space="preserve"> Инв. № 5300260</t>
    </r>
  </si>
  <si>
    <t>Раздел: Силовое электрооборудование. Электрическое освещение.</t>
  </si>
  <si>
    <t>Основание: проект № 24907-14-ЭМ</t>
  </si>
  <si>
    <t>Сметная стоимость _______________________________________________________________________________________________</t>
  </si>
  <si>
    <t>___________________________47,435</t>
  </si>
  <si>
    <t xml:space="preserve">ВСЕГО: 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</si>
  <si>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</si>
  <si>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_______________________________________________________________________________________________0,720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</si>
  <si>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</si>
  <si>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_______________________________________________________________________________________________42,307</t>
  </si>
  <si>
    <t xml:space="preserve">      прочих (ПНР "в холостую") _______________________________________________________________________________________________</t>
  </si>
  <si>
    <t>_______________________________________________________________________________________________4,408</t>
  </si>
  <si>
    <t>с К=10,48</t>
  </si>
  <si>
    <t>___________________________6,676</t>
  </si>
  <si>
    <t>_______________________________________________________________________________________________402,79</t>
  </si>
  <si>
    <t>Материалы ______________________________________</t>
  </si>
  <si>
    <t>тыс.руб.</t>
  </si>
  <si>
    <t xml:space="preserve">                           Раздел 1. Демонтажные работы</t>
  </si>
  <si>
    <t>ТЕРр67-4-5</t>
  </si>
  <si>
    <t>Демонтаж светильников для люминесцентных ламп</t>
  </si>
  <si>
    <t>100 шт.</t>
  </si>
  <si>
    <t>ТЕРр67-4-1</t>
  </si>
  <si>
    <t>Демонтаж выключателей, розеток</t>
  </si>
  <si>
    <t>ТЕРр67-3-1</t>
  </si>
  <si>
    <t>Демонтаж кабеля</t>
  </si>
  <si>
    <t>100 м</t>
  </si>
  <si>
    <t>ТЕРр67-2-5</t>
  </si>
  <si>
    <t>Демонтаж стальных труб, проложенных на скобах диаметром до 25 мм</t>
  </si>
  <si>
    <t>100 м труб</t>
  </si>
  <si>
    <t xml:space="preserve">  Итого по разделу 1 Демонтажные работы</t>
  </si>
  <si>
    <t xml:space="preserve">                           Раздел 2. Монтажные работы</t>
  </si>
  <si>
    <t>Цена поставщика</t>
  </si>
  <si>
    <t>Коробка КМ41237 распаячная для о/п d75х40мм IP44 (RAL7035, 4 гермоввода) UKO11-075-040-000-K41-44</t>
  </si>
  <si>
    <r>
      <t>5,62</t>
    </r>
    <r>
      <rPr>
        <i/>
        <sz val="5"/>
        <rFont val="Arial"/>
        <family val="2"/>
        <charset val="204"/>
      </rPr>
      <t xml:space="preserve">
39,66/1.18/5,98</t>
    </r>
  </si>
  <si>
    <t>Зажим винтовой ЗВИ-5 н/г 1,5-4мм2 12пар ИЭК UZV4-005-04</t>
  </si>
  <si>
    <t>шт</t>
  </si>
  <si>
    <r>
      <t>3,37</t>
    </r>
    <r>
      <rPr>
        <i/>
        <sz val="5"/>
        <rFont val="Arial"/>
        <family val="2"/>
        <charset val="204"/>
      </rPr>
      <t xml:space="preserve">
23,80/1,18/5,98</t>
    </r>
  </si>
  <si>
    <t>ВС20-1-0-ББ Выключатель одноклавишный  для открытой установки Серия "БРИКС" EVB10-K01-10-DC</t>
  </si>
  <si>
    <r>
      <t>11,9</t>
    </r>
    <r>
      <rPr>
        <i/>
        <sz val="5"/>
        <rFont val="Arial"/>
        <family val="2"/>
        <charset val="204"/>
      </rPr>
      <t xml:space="preserve">
84/1,18/5,98</t>
    </r>
  </si>
  <si>
    <t>ТЕРм08-03-591-01</t>
  </si>
  <si>
    <t>Выключатель одноклавишный неутопленного типа при открытой проводке</t>
  </si>
  <si>
    <t>Светильник для люминесцентных ламп ЛПО06 2х36-031  1075236031</t>
  </si>
  <si>
    <r>
      <t>426,14</t>
    </r>
    <r>
      <rPr>
        <i/>
        <sz val="5"/>
        <rFont val="Arial"/>
        <family val="2"/>
        <charset val="204"/>
      </rPr>
      <t xml:space="preserve">
3007/1,18/5,98</t>
    </r>
  </si>
  <si>
    <t>ТЕРм08-03-594-02</t>
  </si>
  <si>
    <r>
      <t>Светильник отдельно устанавливаемый на штырях с количеством ламп в светильнике 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</si>
  <si>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ИЭК 12.02.2014г</t>
  </si>
  <si>
    <t>Профиль перфорированный L=2м CLP1Z-050-20</t>
  </si>
  <si>
    <r>
      <t>76,38</t>
    </r>
    <r>
      <rPr>
        <i/>
        <sz val="5"/>
        <rFont val="Arial"/>
        <family val="2"/>
        <charset val="204"/>
      </rPr>
      <t xml:space="preserve">
539/1,18/5,98</t>
    </r>
  </si>
  <si>
    <t>Лампы люминесцентные OSRAM L36W/840-1</t>
  </si>
  <si>
    <r>
      <t>33,87</t>
    </r>
    <r>
      <rPr>
        <i/>
        <sz val="5"/>
        <rFont val="Arial"/>
        <family val="2"/>
        <charset val="204"/>
      </rPr>
      <t xml:space="preserve">
239/1,18/5,98</t>
    </r>
  </si>
  <si>
    <t>ТЕРм08-02-472-07 прим.</t>
  </si>
  <si>
    <r>
      <t>Профиль перфорированный для крепления светильников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</si>
  <si>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Кабель силовой ВВГнг(А)-0,66 сечением 3х1,5мм2</t>
  </si>
  <si>
    <t>м</t>
  </si>
  <si>
    <r>
      <t>2,26</t>
    </r>
    <r>
      <rPr>
        <i/>
        <sz val="5"/>
        <rFont val="Arial"/>
        <family val="2"/>
        <charset val="204"/>
      </rPr>
      <t xml:space="preserve">
15,93/1,18/5,98</t>
    </r>
  </si>
  <si>
    <t>Кабель силовой ВВГнг(А)-0,66 сечением 3х2,5мм2</t>
  </si>
  <si>
    <r>
      <t>3,68</t>
    </r>
    <r>
      <rPr>
        <i/>
        <sz val="5"/>
        <rFont val="Arial"/>
        <family val="2"/>
        <charset val="204"/>
      </rPr>
      <t xml:space="preserve">
26/1,18/5,98</t>
    </r>
  </si>
  <si>
    <t>ТЕРм08-02-146-01</t>
  </si>
  <si>
    <r>
      <t>Кабель до 35 кВ с креплением накладными скобами, масса 1 м кабеля до 0,5 кг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</si>
  <si>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100 м кабеля</t>
  </si>
  <si>
    <t>ТЕРм08-02-148-01</t>
  </si>
  <si>
    <t>Кабель до 35 кВ в проложенных трубах, блоках и коробах, масса 1 м кабеля до 1 кг</t>
  </si>
  <si>
    <t>ТЕРм08-02-144-01</t>
  </si>
  <si>
    <t>Присоединение к зажимам жил проводов или кабелей сечением до 2,5 мм2</t>
  </si>
  <si>
    <t>ТЕРм08-02-144-02</t>
  </si>
  <si>
    <t>Присоединение к зажимам жил проводов или кабелей сечением до 6 мм2</t>
  </si>
  <si>
    <t>ТЕРм08-02-158-04</t>
  </si>
  <si>
    <t>Заделка концевая сухая для контрольного кабеля сечением одной жилы до 2,5 мм2, количество жил до 4</t>
  </si>
  <si>
    <t>ТЕРм08-02-158-11</t>
  </si>
  <si>
    <t>Заделка концевая сухая для контрольного кабеля сечением одной жилы до 6 мм2, количество жил до 4</t>
  </si>
  <si>
    <t>ТЕРм08-02-399-01</t>
  </si>
  <si>
    <t>Провод (кабель) в коробах, сечением до 6 мм2</t>
  </si>
  <si>
    <t>ТСЦ-101-2161</t>
  </si>
  <si>
    <t>Рукава металлические диаметром 15 мм РЗ-Ц-Х</t>
  </si>
  <si>
    <t>ТЕРм08-02-411-01</t>
  </si>
  <si>
    <t>Рукав металлический наружным диаметром до 48 мм</t>
  </si>
  <si>
    <t>ФЕРм08-02-390-01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</si>
  <si>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</si>
  <si>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Кабель-канал  25х16 "ЭЛЕКОР" CKK10-025-016-1-K01</t>
  </si>
  <si>
    <r>
      <t>3,71</t>
    </r>
    <r>
      <rPr>
        <i/>
        <sz val="5"/>
        <rFont val="Arial"/>
        <family val="2"/>
        <charset val="204"/>
      </rPr>
      <t xml:space="preserve">
26,15/1.18/5.98</t>
    </r>
  </si>
  <si>
    <t>Соединитель на стык КМС 25х16   "ЭЛЕКОР" CKK10D-S-025-016-K01</t>
  </si>
  <si>
    <r>
      <t>1,19</t>
    </r>
    <r>
      <rPr>
        <i/>
        <sz val="5"/>
        <rFont val="Arial"/>
        <family val="2"/>
        <charset val="204"/>
      </rPr>
      <t xml:space="preserve">
8,40/1,18/5,98</t>
    </r>
  </si>
  <si>
    <t>Заглушка КМЗ 25х16   "ЭЛЕКОР" CKK10D-Z-025-016-K01</t>
  </si>
  <si>
    <r>
      <t>1,39</t>
    </r>
    <r>
      <rPr>
        <i/>
        <sz val="5"/>
        <rFont val="Arial"/>
        <family val="2"/>
        <charset val="204"/>
      </rPr>
      <t xml:space="preserve">
9,80/1,18/5,98</t>
    </r>
  </si>
  <si>
    <t>Поворот 90 гр. КМП 25х16  "ЭЛЕКОР" CKK10D-P-025-016-K01</t>
  </si>
  <si>
    <r>
      <t>1,5</t>
    </r>
    <r>
      <rPr>
        <i/>
        <sz val="5"/>
        <rFont val="Arial"/>
        <family val="2"/>
        <charset val="204"/>
      </rPr>
      <t xml:space="preserve">
10,61/1,18/5,98</t>
    </r>
  </si>
  <si>
    <t>Внутренний угол КМВ 25х16   "ЭЛЕКОР" CKK10D-V-025-016-K01</t>
  </si>
  <si>
    <r>
      <t>1,69</t>
    </r>
    <r>
      <rPr>
        <i/>
        <sz val="5"/>
        <rFont val="Arial"/>
        <family val="2"/>
        <charset val="204"/>
      </rPr>
      <t xml:space="preserve">
11,90/1,18/5,98</t>
    </r>
  </si>
  <si>
    <t>Т-образный угол КМТ 25х16   "ЭЛЕКОР" CKK10D-T-025-016-K01</t>
  </si>
  <si>
    <t>ФЕРм08-02-390-03</t>
  </si>
  <si>
    <r>
      <t>Короба пластмассовые: шириной до 120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</si>
  <si>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"Legrand" DLP Кабель-канал 80x50 010419</t>
  </si>
  <si>
    <r>
      <t>52,62</t>
    </r>
    <r>
      <rPr>
        <i/>
        <sz val="5"/>
        <rFont val="Arial"/>
        <family val="2"/>
        <charset val="204"/>
      </rPr>
      <t xml:space="preserve">
371,3/1,18/5,98</t>
    </r>
  </si>
  <si>
    <t>"Legrand" DLP Перегородка разделит. 50 мм 010582</t>
  </si>
  <si>
    <r>
      <t>16,95</t>
    </r>
    <r>
      <rPr>
        <i/>
        <sz val="5"/>
        <rFont val="Arial"/>
        <family val="2"/>
        <charset val="204"/>
      </rPr>
      <t xml:space="preserve">
119,60/1,18/5,98</t>
    </r>
  </si>
  <si>
    <t>"Legrand" DLP Накл.на стык короба 35х80мм 010692</t>
  </si>
  <si>
    <r>
      <t>4,49</t>
    </r>
    <r>
      <rPr>
        <i/>
        <sz val="5"/>
        <rFont val="Arial"/>
        <family val="2"/>
        <charset val="204"/>
      </rPr>
      <t xml:space="preserve">
31,70/1,18/5,98</t>
    </r>
  </si>
  <si>
    <t>"Legrand" DLPНакл. на стык крышки 65мм 010801</t>
  </si>
  <si>
    <r>
      <t>7,84</t>
    </r>
    <r>
      <rPr>
        <i/>
        <sz val="5"/>
        <rFont val="Arial"/>
        <family val="2"/>
        <charset val="204"/>
      </rPr>
      <t xml:space="preserve">
55,30/1,18/5,98</t>
    </r>
  </si>
  <si>
    <t>"Legrand" DLPЗаглушка 80x35 010722</t>
  </si>
  <si>
    <r>
      <t>16,65</t>
    </r>
    <r>
      <rPr>
        <i/>
        <sz val="5"/>
        <rFont val="Arial"/>
        <family val="2"/>
        <charset val="204"/>
      </rPr>
      <t xml:space="preserve">
117,50/1,18/5,98</t>
    </r>
  </si>
  <si>
    <t>"Legrand" DLPУг.внутр. на выс.50мм 010602</t>
  </si>
  <si>
    <r>
      <t>40,33</t>
    </r>
    <r>
      <rPr>
        <i/>
        <sz val="5"/>
        <rFont val="Arial"/>
        <family val="2"/>
        <charset val="204"/>
      </rPr>
      <t xml:space="preserve">
284,60/1,18/5,98</t>
    </r>
  </si>
  <si>
    <t>"Legrand" DLPУг.плоск. д/ 50х80 бел. 010767</t>
  </si>
  <si>
    <r>
      <t>60,48</t>
    </r>
    <r>
      <rPr>
        <i/>
        <sz val="5"/>
        <rFont val="Arial"/>
        <family val="2"/>
        <charset val="204"/>
      </rPr>
      <t xml:space="preserve">
426,8/1,18/5,98</t>
    </r>
  </si>
  <si>
    <t>"Legrand" DLP Отвод угл. на 80/150/220 010763</t>
  </si>
  <si>
    <r>
      <t>113,01</t>
    </r>
    <r>
      <rPr>
        <i/>
        <sz val="5"/>
        <rFont val="Arial"/>
        <family val="2"/>
        <charset val="204"/>
      </rPr>
      <t xml:space="preserve">
797,46/1,18/5,98</t>
    </r>
  </si>
  <si>
    <t>"Legrand" DLPФиксатор кабеля скоба 010681</t>
  </si>
  <si>
    <r>
      <t>6,19</t>
    </r>
    <r>
      <rPr>
        <i/>
        <sz val="5"/>
        <rFont val="Arial"/>
        <family val="2"/>
        <charset val="204"/>
      </rPr>
      <t xml:space="preserve">
43,71/1,18/5,98</t>
    </r>
  </si>
  <si>
    <t>"Legrand" Розетка DLP65 н.ст. 3х2К+З б/заж. 77433</t>
  </si>
  <si>
    <r>
      <t>108,15</t>
    </r>
    <r>
      <rPr>
        <i/>
        <sz val="5"/>
        <rFont val="Arial"/>
        <family val="2"/>
        <charset val="204"/>
      </rPr>
      <t xml:space="preserve">
763,12/1,18/5,98</t>
    </r>
  </si>
  <si>
    <t>"Legrand" Розетка DLP65 н.ст. 2К+З б/заж. 77431</t>
  </si>
  <si>
    <r>
      <t>45,74</t>
    </r>
    <r>
      <rPr>
        <i/>
        <sz val="5"/>
        <rFont val="Arial"/>
        <family val="2"/>
        <charset val="204"/>
      </rPr>
      <t xml:space="preserve">
322,78/1,18/5,98</t>
    </r>
  </si>
  <si>
    <t>"Legrand"  Роз. комп.  Mosaic RJ45 Кат.5e UTP (1 мод.) LCS 76551</t>
  </si>
  <si>
    <r>
      <t>28,99</t>
    </r>
    <r>
      <rPr>
        <i/>
        <sz val="5"/>
        <rFont val="Arial"/>
        <family val="2"/>
        <charset val="204"/>
      </rPr>
      <t xml:space="preserve">
204,53/1,18/5,98</t>
    </r>
  </si>
  <si>
    <t>ТЕРм08-03-591-08</t>
  </si>
  <si>
    <t>Розетка штепсельная неутопленного типа при открытой проводке</t>
  </si>
  <si>
    <t>"Legrand"   Batibox Суппорт 1/2п.1 м. 080250</t>
  </si>
  <si>
    <r>
      <t>10,88</t>
    </r>
    <r>
      <rPr>
        <i/>
        <sz val="5"/>
        <rFont val="Arial"/>
        <family val="2"/>
        <charset val="204"/>
      </rPr>
      <t xml:space="preserve">
76,76/1,18/5,98</t>
    </r>
  </si>
  <si>
    <t>"Legrand"   Рамка 1м Белая MSC N 078801</t>
  </si>
  <si>
    <r>
      <t>16,33</t>
    </r>
    <r>
      <rPr>
        <i/>
        <sz val="5"/>
        <rFont val="Arial"/>
        <family val="2"/>
        <charset val="204"/>
      </rPr>
      <t xml:space="preserve">
115,21/1,18/5,98</t>
    </r>
  </si>
  <si>
    <t>ТЕРм10-06-037-13</t>
  </si>
  <si>
    <t>Крышка декоративная и другие мелкие изделия (без присоединения проводов)</t>
  </si>
  <si>
    <t>Переключатель кулачковый ПКП10-13/к 10А</t>
  </si>
  <si>
    <r>
      <t>103,76</t>
    </r>
    <r>
      <rPr>
        <i/>
        <sz val="5"/>
        <rFont val="Arial"/>
        <family val="2"/>
        <charset val="204"/>
      </rPr>
      <t xml:space="preserve">
732,20/1,18/5,98</t>
    </r>
  </si>
  <si>
    <t>ТЕРм08-03-537-01</t>
  </si>
  <si>
    <t>Переключатель кулачковый, устанавливаемый на металлическом основании, количество цепей до 2</t>
  </si>
  <si>
    <t>ТЕР46-03-009-04</t>
  </si>
  <si>
    <t>Пробивка в кирпичных стенах отверстий круглых диаметром до 25 мм при толщине стен до 38 см</t>
  </si>
  <si>
    <t>ТЕР46-03-009-05</t>
  </si>
  <si>
    <t>Пробивка в кирпичных стенах отверстий круглых диаметром до 25 мм при толщине стен до 51 см</t>
  </si>
  <si>
    <t>ТЕРм08-02-155-01</t>
  </si>
  <si>
    <t>Герметизация проходов при вводе кабелей в помещения уплотнительной массой</t>
  </si>
  <si>
    <t>1 проход кабеля</t>
  </si>
  <si>
    <t>ТЕРр69-04-01</t>
  </si>
  <si>
    <t>Заделка отверстий в местах прохода трубопроводов в: стенах и перегородках оштукатуренных</t>
  </si>
  <si>
    <t xml:space="preserve">  Итого по разделу 2 Монтажные работы</t>
  </si>
  <si>
    <t xml:space="preserve">                           Раздел 3. Пусконаладочные работы (в холостую 80%)</t>
  </si>
  <si>
    <t>ТЕРп01-06-021-02</t>
  </si>
  <si>
    <t>Схема разводки трехпроводной системы с количеством панелей (шкафов, ячеек) за каждую последующую панель (шкаф, ячейку) свыше 2</t>
  </si>
  <si>
    <t>1 схема</t>
  </si>
  <si>
    <t>ТЕРп01-11-013-01</t>
  </si>
  <si>
    <t>Замер полного сопротивления цепи «фаза-нуль»</t>
  </si>
  <si>
    <t>1 токоприемник</t>
  </si>
  <si>
    <t>ТЕРп01-11-011-01</t>
  </si>
  <si>
    <t>Проверка наличия цепи между заземлителями и заземленными элементами</t>
  </si>
  <si>
    <t>100 точек</t>
  </si>
  <si>
    <t>ТЕРп01-11-028-01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</si>
  <si>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</si>
  <si>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1 линия</t>
  </si>
  <si>
    <t>ТЕРп01-09-010-01</t>
  </si>
  <si>
    <t>Функциональная группа управления релейно-контакторная с общим числом внешних блокировочных связей до 3</t>
  </si>
  <si>
    <t>ТЕРп01-07-001-01</t>
  </si>
  <si>
    <t>Электродвигатель асинхронный с короткозамкнутым ротором, напряжением до 1 кВ</t>
  </si>
  <si>
    <t xml:space="preserve">  Итого по разделу 3 Пусконаладочные работы (в холостую 80%)</t>
  </si>
  <si>
    <t xml:space="preserve">   Районный к-т 4,3%  (Поз. 51-52, 54, 1-4, 8, 10, 13, 16-22, 24-25, 32, 45, 50, 53, 55-60)</t>
  </si>
  <si>
    <t xml:space="preserve">   Заготовительно-складские расходы на материалы - согласно п.4.64 из МДС 81-35.2004 МАТ=1,02  (Поз. 5-7, 9, 11-12, 14-15, 26-31, 33-44, 46-47, 49)</t>
  </si>
  <si>
    <t xml:space="preserve">   Условия производства работ ОЗП=1,2; ЭМ=1,2; ЗПМ=1,2; ТЗ=1,2; ТЗМ=1,2  (Поз. 8, 10, 13, 16-22, 24-25, 32, 45, 50, 53, 48)</t>
  </si>
  <si>
    <t xml:space="preserve">   5. С учетом К=1,3 за выполнение ПНР в электроустановках, находящихся под напряжением с оформлением при этом наряда-допуска или распоряжения прил.1.1 п.3+4= 45% (30х45=13,5)% ОЗП=1,135; ЭМ=1,135; ТЗ=1,135  (Поз. 55-60)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</si>
  <si>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55-60)</t>
  </si>
  <si>
    <t xml:space="preserve">   Пусконаладочные работы (вхолостую 80%) ПЗ=0,8 (ОЗП=0,8; ЭМ=0,8; ЗПМ=0,8; МАТ=0,8; ТЗ=0,8; ТЗМ=0,8)  (Поз. 55-60)</t>
  </si>
  <si>
    <t xml:space="preserve">   65% ФОТ (от 2150)  (Поз. 55-60)</t>
  </si>
  <si>
    <t xml:space="preserve">   78% ФОТ (от 79)  (Поз. 54)</t>
  </si>
  <si>
    <t xml:space="preserve">   85% ФОТ (от 492)  (Поз. 1-4)</t>
  </si>
  <si>
    <t xml:space="preserve">   95% ФОТ (от 3839)  (Поз. 8, 10, 13, 16-22, 24-25, 32, 45, 50, 53)</t>
  </si>
  <si>
    <t xml:space="preserve">   100% ФОТ (от 13)  (Поз. 48)</t>
  </si>
  <si>
    <t xml:space="preserve">   110% ФОТ (от 103)  (Поз. 51-52)</t>
  </si>
  <si>
    <t xml:space="preserve">   40% ФОТ (от 2150)  (Поз. 55-60)</t>
  </si>
  <si>
    <t xml:space="preserve">   50% ФОТ (от 79)  (Поз. 54)</t>
  </si>
  <si>
    <t xml:space="preserve">   65% ФОТ (от 4344)  (Поз. 1-4, 8, 10, 13, 16-22, 24-25, 32, 45, 50, 53, 48)</t>
  </si>
  <si>
    <t xml:space="preserve">   70% ФОТ (от 103)  (Поз. 51-52)</t>
  </si>
  <si>
    <t xml:space="preserve">  Итого Строительные работы</t>
  </si>
  <si>
    <t xml:space="preserve">  Итого Монтажные работы</t>
  </si>
  <si>
    <t xml:space="preserve">  Итого Прочие затраты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</si>
  <si>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</si>
  <si>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>Начальник отд. 078 _________________________  Т.М.Ковязина</t>
  </si>
  <si>
    <t>Составил ведущий инженер __________________ В.В.Воронкова</t>
  </si>
  <si>
    <t>25.06.14 г.</t>
  </si>
  <si>
    <t>_____________________________</t>
  </si>
  <si>
    <t xml:space="preserve">        Е.В.Гордеев</t>
  </si>
  <si>
    <t>" _____ " ________________ 2014г.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</si>
  <si>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25409</t>
    </r>
  </si>
  <si>
    <t>строительно-монтажные работы по реконструкции комнат мастеров участка № 2,5, 31 МОП-112</t>
  </si>
  <si>
    <t xml:space="preserve">    Площадка 1 Здание 101 (инв.№ 5300260)    Раздел: Вентиляция</t>
  </si>
  <si>
    <r>
      <t xml:space="preserve">Основание: </t>
    </r>
    <r>
      <rPr>
        <b/>
        <sz val="10"/>
        <rFont val="Arial"/>
        <family val="2"/>
        <charset val="204"/>
      </rPr>
      <t>Проект № 24916-14-ОВ</t>
    </r>
  </si>
  <si>
    <t>___________________________40,519</t>
  </si>
  <si>
    <t>Итого:</t>
  </si>
  <si>
    <t>_______________________________________________________________________________________________39,402</t>
  </si>
  <si>
    <t>_______________________________________________________________________________________________0,077</t>
  </si>
  <si>
    <t xml:space="preserve">      прочих _______________________________________________________________________________________________</t>
  </si>
  <si>
    <t>_______________________________________________________________________________________________1,040</t>
  </si>
  <si>
    <t>___________________________4,075</t>
  </si>
  <si>
    <t>_______________________________________________________________________________________________306,06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</si>
  <si>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</si>
  <si>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 xml:space="preserve">                           Раздел 1. Система П-4</t>
  </si>
  <si>
    <t>ТЕР20-02-005-06</t>
  </si>
  <si>
    <t>Установка заслонок воздушных  с ручным приводом периметром до 1000 мм</t>
  </si>
  <si>
    <t>Цена поставщика.</t>
  </si>
  <si>
    <t>Заслонки  РК-302-05 с ручным управлением 300х200                           (Цена:1262,00:1,18:5,98*1,02)</t>
  </si>
  <si>
    <r>
      <t>182,42</t>
    </r>
    <r>
      <rPr>
        <i/>
        <sz val="5"/>
        <rFont val="Arial"/>
        <family val="2"/>
        <charset val="204"/>
      </rPr>
      <t xml:space="preserve">
1262,00/1,18/5,98*1,02</t>
    </r>
  </si>
  <si>
    <t>ТЕР20-02-015-02</t>
  </si>
  <si>
    <t>Установка шумоглушителей вентиляционных трубчатых типа ГТП 1-2 сечением 300х200 мм</t>
  </si>
  <si>
    <t>ТСЦ-301-0245</t>
  </si>
  <si>
    <t>Глушители шума прямоугольного сечения на бандажном соединении марка ГТП 1-2, сечение обечайки 300х200 мм, масса наполнителя 2,74 кг</t>
  </si>
  <si>
    <t>ТЕР20-02-002-01</t>
  </si>
  <si>
    <t>Установка решеток жалюзийных площадью в свету до 0,5 м2</t>
  </si>
  <si>
    <t>1 решетка</t>
  </si>
  <si>
    <t>Решетка вентиляционная АДН 250х150 (Цена:509,00:1,18:5,98*1,02)</t>
  </si>
  <si>
    <r>
      <t>73,58</t>
    </r>
    <r>
      <rPr>
        <i/>
        <sz val="5"/>
        <rFont val="Arial"/>
        <family val="2"/>
        <charset val="204"/>
      </rPr>
      <t xml:space="preserve">
509,00/1,18/5,98*1,02</t>
    </r>
  </si>
  <si>
    <t>ТСЦ-301-1746 прим.</t>
  </si>
  <si>
    <t>Лючок с заглушкой</t>
  </si>
  <si>
    <t>ТЕР20-01-001-03</t>
  </si>
  <si>
    <t>Прокладка воздуховодов из листовой, оцинкованной стали и алюминия класса Н (нормальные) толщиной 0,5 мм, периметром 800, 1000 мм</t>
  </si>
  <si>
    <t>ТСЦ-301-1773</t>
  </si>
  <si>
    <t>Воздуховоды из листовой стали толщиной 0,5 мм, периметром до 1000 мм</t>
  </si>
  <si>
    <t>ТЕР20-01-001-10</t>
  </si>
  <si>
    <t>Прокладка воздуховодов из листовой стали класса Н (нормальные) толщиной 0,7 мм, периметром  до 1600 мм</t>
  </si>
  <si>
    <t>ТСЦ-301-1779</t>
  </si>
  <si>
    <t>Воздуховоды из листовой стали толщиной 0,7 мм, периметром  до 1600 мм</t>
  </si>
  <si>
    <t>ТСЦ-301-0475</t>
  </si>
  <si>
    <t>Крепления для воздуховодов подвески СТД6208, СТД6209, СТД6210</t>
  </si>
  <si>
    <t>ТЕР13-03-002-04</t>
  </si>
  <si>
    <t>Огрунтовка металлических поверхностей за один раз грунтовкой ГФ-021</t>
  </si>
  <si>
    <t>ТЕР15-04-030-01</t>
  </si>
  <si>
    <t>Масляная окраска металлических поверхностей (воздуховодов изнутри), количество окрасок 1</t>
  </si>
  <si>
    <t>ТЕР15-04-030-02</t>
  </si>
  <si>
    <t>Масляная окраска металлических поверхностей (воздуховодов снаружи), количество окрасок 2</t>
  </si>
  <si>
    <t xml:space="preserve">  Итого по разделу 1 Система П-4</t>
  </si>
  <si>
    <t xml:space="preserve">                           Раздел 2. Система В-1*</t>
  </si>
  <si>
    <t>ТЕР20-03-001-02</t>
  </si>
  <si>
    <t>Установка вентиляторов радиальных массой до 0,12 т</t>
  </si>
  <si>
    <t>1 вентилятор</t>
  </si>
  <si>
    <t>Вентилятор KV 315 L          (Цена:13250,00:1,18:5,98*1,02)</t>
  </si>
  <si>
    <t>комп-кт</t>
  </si>
  <si>
    <r>
      <t>1915,28</t>
    </r>
    <r>
      <rPr>
        <i/>
        <sz val="5"/>
        <rFont val="Arial"/>
        <family val="2"/>
        <charset val="204"/>
      </rPr>
      <t xml:space="preserve">
13250,00/1,18/5,98*1,02</t>
    </r>
  </si>
  <si>
    <t>ТЕРм08-03-603-01</t>
  </si>
  <si>
    <t>Монтаж трансформатора.</t>
  </si>
  <si>
    <t>Трансформатор RE 1,5 (Цена:4464,00:1,18:5,98*1,02)</t>
  </si>
  <si>
    <r>
      <t>645,27</t>
    </r>
    <r>
      <rPr>
        <i/>
        <sz val="5"/>
        <rFont val="Arial"/>
        <family val="2"/>
        <charset val="204"/>
      </rPr>
      <t xml:space="preserve">
4464,00/1,18/5,98*1,02</t>
    </r>
  </si>
  <si>
    <t>ТЕР20-02-005-02</t>
  </si>
  <si>
    <t>Установка заслонок воздушных и клапанов воздушных КВР с ручным приводом диаметром до 355 мм</t>
  </si>
  <si>
    <t>Заслонки  РК-302-09 с ручным управлением 250х250                            (Цена:1234,00:1,18:5,98*1,02)</t>
  </si>
  <si>
    <r>
      <t>178,37</t>
    </r>
    <r>
      <rPr>
        <i/>
        <sz val="5"/>
        <rFont val="Arial"/>
        <family val="2"/>
        <charset val="204"/>
      </rPr>
      <t xml:space="preserve">
1234,00/1,18/5,98*1,02</t>
    </r>
  </si>
  <si>
    <t>ТЕР20-02-004-01</t>
  </si>
  <si>
    <t>Установка клапанов обратных диаметром до 355 мм</t>
  </si>
  <si>
    <t>1 клапан</t>
  </si>
  <si>
    <t>Обратный клапан VKK 250      (Цена:6550,00:1,18:5,98*1,02)</t>
  </si>
  <si>
    <r>
      <t>946,8</t>
    </r>
    <r>
      <rPr>
        <i/>
        <sz val="5"/>
        <rFont val="Arial"/>
        <family val="2"/>
        <charset val="204"/>
      </rPr>
      <t xml:space="preserve">
6550,00/1,18/5,98*1,02</t>
    </r>
  </si>
  <si>
    <t>ТЕР20-02-009-03</t>
  </si>
  <si>
    <t>Установка зонтов над шахтами из листовой стали круглого сечения диаметром 315 мм</t>
  </si>
  <si>
    <t>1 зонт</t>
  </si>
  <si>
    <t>ТСЦ-301-0279</t>
  </si>
  <si>
    <t>Зонты вентиляционных систем из листовой оцинкованной стали, круглые, диаметром шахты 315 мм</t>
  </si>
  <si>
    <t>Решетка вентиляционная АЛН 250х150 (Цена:478,00:1,18:5,98*1,02)</t>
  </si>
  <si>
    <r>
      <t>69,09</t>
    </r>
    <r>
      <rPr>
        <i/>
        <sz val="5"/>
        <rFont val="Arial"/>
        <family val="2"/>
        <charset val="204"/>
      </rPr>
      <t xml:space="preserve">
478,00/1,18/5,98*1,02</t>
    </r>
  </si>
  <si>
    <t>ТЕР20-01-001-18</t>
  </si>
  <si>
    <t>Прокладка воздуховодов из листовой, оцинкованной стали и алюминия класса Н (нормальные) толщиной 1,0 мм, диаметром  до 1000 мм</t>
  </si>
  <si>
    <t>ТСЦ-301-1783</t>
  </si>
  <si>
    <t>Воздуховоды из листовой стали толщиной 1,0 мм, диаметром до 1000 мм</t>
  </si>
  <si>
    <t xml:space="preserve">  Итого по разделу 2 Система В-1*</t>
  </si>
  <si>
    <t xml:space="preserve">                           Раздел 3. Пусконаладочные работы</t>
  </si>
  <si>
    <t xml:space="preserve">                           Система П-4</t>
  </si>
  <si>
    <t>ТЕРп03-01-022-01</t>
  </si>
  <si>
    <t>Сеть систем вентиляции и кондиционирования воздуха при количестве сечений до 5</t>
  </si>
  <si>
    <t>1 вентиляционная сеть</t>
  </si>
  <si>
    <t xml:space="preserve">                           Система В-1*</t>
  </si>
  <si>
    <t>ТЕРп03-01-002-13</t>
  </si>
  <si>
    <t>Вентилятор радиальный (центробежный), диаметральный или крышный до массой до 0,05т</t>
  </si>
  <si>
    <t>ТЕРп03-01-011-05</t>
  </si>
  <si>
    <t>Регулировочно-запорное устройство клапан обратный</t>
  </si>
  <si>
    <t xml:space="preserve">  Итого по разделу 3 Пусконаладочные работы</t>
  </si>
  <si>
    <t xml:space="preserve">   Районный к-т 4,3%  (Поз. 1, 3, 5, 8, 10, 16, 20, 22, 24, 26, 29, 31, 13, 34, 14-15, 35-36, 18, 37-40)</t>
  </si>
  <si>
    <t xml:space="preserve">   При  реконструкции зданий и сооружений работы, аналогичные технологическим процессам в новом строительстве ОЗП=1,15; ЭМ=1,25; ЗПМ=1,25; ТЗ=1,15; ТЗМ=1,25  (Поз. 1, 3, 5, 8, 10, 16, 20, 22, 24, 26, 29, 31, 13, 34, 14-15, 35-36)</t>
  </si>
  <si>
    <t xml:space="preserve">   Испытание систем вентиляции. (п. 1.20.19 Тех.часть) ОЗП=1,05; ЭМ=1,05; ЗПМ=1,05; ТЗ=1,05; ТЗМ=1,05  (Поз. 1, 3, 5, 8, 10, 16, 20, 22, 24, 26, 29, 31)</t>
  </si>
  <si>
    <t xml:space="preserve">   Производство работ в существующих зданиях и сооружениях в стесненных условиях: ОЗП=1,2; ЭМ=1,2; ЗПМ=1,2; ТЗ=1,2; ТЗМ=1,2  (Поз. 1, 3, 5, 8, 10, 16, 20, 22, 24, 26, 29, 31, 13, 34, 14-15, 35-36, 18)</t>
  </si>
  <si>
    <t xml:space="preserve">   3. ПНР на действующих предприятиях ОЗП=1,15; ТЗ=1,15  (Поз. 37-40)</t>
  </si>
  <si>
    <t xml:space="preserve">   Пусконаладочные работы (вхолостую 80%) ПЗ=0,8 (ОЗП=0,8; ЭМ=0,8; ЗПМ=0,8; МАТ=0,8)  (Поз. 37-40)</t>
  </si>
  <si>
    <t xml:space="preserve">   65% ФОТ (от 507)  (Поз. 37-40)</t>
  </si>
  <si>
    <t xml:space="preserve">   90% ФОТ (от 110)  (Поз. 13, 34)</t>
  </si>
  <si>
    <t xml:space="preserve">   95% ФОТ (от 25)  (Поз. 18)</t>
  </si>
  <si>
    <t xml:space="preserve">   105% ФОТ (от 377)  (Поз. 14-15, 35-36)</t>
  </si>
  <si>
    <t xml:space="preserve">   128% ФОТ (от 3056)  (Поз. 1, 3, 5, 8, 10, 16, 20, 22, 24, 26, 29, 31)</t>
  </si>
  <si>
    <t xml:space="preserve">   40% ФОТ (от 507)  (Поз. 37-40)</t>
  </si>
  <si>
    <t xml:space="preserve">   55% ФОТ (от 377)  (Поз. 14-15, 35-36)</t>
  </si>
  <si>
    <t xml:space="preserve">   65% ФОТ (от 25)  (Поз. 18)</t>
  </si>
  <si>
    <t xml:space="preserve">   70% ФОТ (от 110)  (Поз. 13, 34)</t>
  </si>
  <si>
    <t xml:space="preserve">   83% ФОТ (от 3056)  (Поз. 1, 3, 5, 8, 10, 16, 20, 22, 24, 26, 29, 31)</t>
  </si>
  <si>
    <t>Начальник отд.078 _________________________Т.М.Ковязина</t>
  </si>
  <si>
    <t>Составил инженер-сметчик __________________ Н.А.Батаева</t>
  </si>
  <si>
    <t>26.06.14г.</t>
  </si>
  <si>
    <t>Ведущий инженер отд.078____________________ В.В.Воронкова</t>
  </si>
  <si>
    <t xml:space="preserve">Раздел: архитектурно-строительный. Строительно-монтажные работы по реконструкции комнат мастеров участков № 2, 5, 31 МОП-112. Площадка 1. Здание 101 (инв.№ 5300260). </t>
  </si>
  <si>
    <t>Раздел: Вентиляция.                        Строительно-монтажные работы по реконструкции комнат мастеров участка № 2,5, 31 МОП-112. Площадка 1 Здание 101 (инв.№ 5300260)</t>
  </si>
  <si>
    <t>Раздел: Силовое электрооборудование. Электрическое освещение.       Строительно-монтажные работы по реконструкции комнат мастеров производственных участков № 2, 5, 31.  в здании № 101 МОП 112.  Инв. № 5300260</t>
  </si>
  <si>
    <t>2015 год</t>
  </si>
  <si>
    <t>Итого с индексом инфляции**:</t>
  </si>
  <si>
    <t>**В расчете использован индекс-дефлятор по инвестициям в основной капитал 2015/2014 - 1,051 по письмам: Минэкономразвития России от 25.09.2013 №20402-АК/ДОЗи, Госкорпорация "Росатом" от 10.02.2014 №1-12.8/4385</t>
  </si>
  <si>
    <t xml:space="preserve"> - 10,00 индекс изменения сметной стоимости прочих затрат к ТЕР 2001 (письмо Минстроя России от 13.11.2014 года № 25374-ЮР, приложение1, пусконаладочные работы)</t>
  </si>
  <si>
    <t xml:space="preserve"> - 5,71 индекс изменения сметной стоимости СМР к ТЕР 2001 (письмо Минстроя России от 13.11.2014 года № 25374-ЮР, приложение1, прочие объекты)     </t>
  </si>
  <si>
    <t xml:space="preserve"> - 5,71 индекс изменения сметной стоимости СМР к ТЕР 2001 (письмо Минстроя России от 13.11.2014 года № 25374-ЮР, приложение1, прочие объекты)                                                    - 10,00 индекс изменения сметной стоимости прочих затрат к ТЕР 2001 (письмо Минстроя России от 13.11.2014 года № 25374-ЮР, приложение1, пусконаладочные работы)                                                                                                                                  **В расчете использован индекс-дефлятор по инвестициям в основной капитал 2015/2014 - 1,051 по письмам: Минэкономразвития России от 25.09.2013 №20402-АК/ДОЗи, Госкорпорация "Росатом" от 10.02.2014 №1-12.8/4385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</si>
  <si>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Способ закупки: открытый  запрос предложений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</si>
</sst>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&quot;р.&quot;_-;\-* #,##0.00&quot;р.&quot;_-;_-* &quot;-&quot;??&quot;р.&quot;_-;_-@_-"/>
    <numFmt numFmtId="164" formatCode="0.000"/>
    <numFmt numFmtId="165" formatCode="dd/mm/yy;@"/>
  </numFmts>
  <fonts count="55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Arial"/>
      <family val="2"/>
      <charset val="204"/>
    </font>
    <font>
      <sz val="11"/>
      <color indexed="9"/>
      <name val="Times New Roman"/>
      <family val="1"/>
      <charset val="204"/>
    </font>
    <font>
      <sz val="12"/>
      <color indexed="9"/>
      <name val="Times New Roman"/>
      <family val="1"/>
      <charset val="204"/>
    </font>
    <font>
      <sz val="10"/>
      <name val="Times New Roman Cyr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8"/>
      <name val="Arial Cyr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u/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sz val="7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i/>
      <sz val="5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b/>
      <i/>
      <sz val="9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u/>
      <sz val="10"/>
      <name val="Arial"/>
      <family val="2"/>
      <charset val="204"/>
    </font>
    <font>
      <sz val="8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88">
    <xf numFmtId="0" fontId="0" fillId="0" borderId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0" fillId="20" borderId="2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44" fontId="31" fillId="0" borderId="0" applyFont="0" applyFill="0" applyBorder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6" fillId="21" borderId="7" applyNumberFormat="0" applyAlignment="0" applyProtection="0"/>
    <xf numFmtId="0" fontId="16" fillId="21" borderId="7" applyNumberFormat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1" fillId="0" borderId="0" applyAlignment="0"/>
    <xf numFmtId="0" fontId="36" fillId="0" borderId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4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</cellStyleXfs>
  <cellXfs count="202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3" fillId="0" borderId="10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3" fillId="0" borderId="10" xfId="0" applyFont="1" applyBorder="1" applyAlignment="1">
      <alignment horizontal="center" vertical="top" wrapText="1"/>
    </xf>
    <xf numFmtId="0" fontId="25" fillId="0" borderId="0" xfId="74" applyFont="1" applyFill="1" applyAlignment="1">
      <alignment wrapText="1"/>
    </xf>
    <xf numFmtId="4" fontId="25" fillId="0" borderId="0" xfId="74" applyNumberFormat="1" applyFont="1" applyFill="1" applyAlignment="1">
      <alignment horizontal="center" vertical="center" wrapText="1"/>
    </xf>
    <xf numFmtId="0" fontId="25" fillId="0" borderId="0" xfId="74" applyFont="1" applyFill="1" applyAlignment="1">
      <alignment vertical="center" wrapText="1"/>
    </xf>
    <xf numFmtId="0" fontId="26" fillId="0" borderId="0" xfId="74" applyFont="1" applyFill="1" applyAlignment="1">
      <alignment wrapText="1"/>
    </xf>
    <xf numFmtId="4" fontId="26" fillId="0" borderId="0" xfId="74" applyNumberFormat="1" applyFont="1" applyFill="1" applyAlignment="1">
      <alignment horizontal="center" vertical="center" wrapText="1"/>
    </xf>
    <xf numFmtId="4" fontId="29" fillId="0" borderId="0" xfId="74" applyNumberFormat="1" applyFont="1" applyFill="1" applyAlignment="1">
      <alignment vertical="center" wrapText="1"/>
    </xf>
    <xf numFmtId="4" fontId="25" fillId="0" borderId="0" xfId="74" applyNumberFormat="1" applyFont="1" applyFill="1" applyAlignment="1">
      <alignment horizontal="left" vertical="center" wrapText="1"/>
    </xf>
    <xf numFmtId="4" fontId="30" fillId="0" borderId="0" xfId="74" applyNumberFormat="1" applyFont="1" applyFill="1" applyAlignment="1">
      <alignment horizontal="center" vertical="center" wrapText="1"/>
    </xf>
    <xf numFmtId="0" fontId="27" fillId="0" borderId="0" xfId="74" applyFont="1" applyFill="1" applyAlignment="1">
      <alignment wrapText="1"/>
    </xf>
    <xf numFmtId="4" fontId="27" fillId="0" borderId="10" xfId="74" applyNumberFormat="1" applyFont="1" applyFill="1" applyBorder="1" applyAlignment="1">
      <alignment horizontal="center" vertical="center" wrapText="1"/>
    </xf>
    <xf numFmtId="0" fontId="27" fillId="0" borderId="10" xfId="74" applyFont="1" applyFill="1" applyBorder="1" applyAlignment="1">
      <alignment vertical="center" wrapText="1"/>
    </xf>
    <xf numFmtId="0" fontId="25" fillId="0" borderId="10" xfId="74" applyFont="1" applyFill="1" applyBorder="1" applyAlignment="1">
      <alignment vertical="center" wrapText="1"/>
    </xf>
    <xf numFmtId="0" fontId="27" fillId="0" borderId="10" xfId="74" applyFont="1" applyFill="1" applyBorder="1" applyAlignment="1">
      <alignment horizontal="right" vertical="center" wrapText="1"/>
    </xf>
    <xf numFmtId="1" fontId="25" fillId="0" borderId="0" xfId="74" applyNumberFormat="1" applyFont="1" applyFill="1" applyAlignment="1">
      <alignment horizontal="center" vertical="center" wrapText="1"/>
    </xf>
    <xf numFmtId="1" fontId="25" fillId="0" borderId="10" xfId="74" applyNumberFormat="1" applyFont="1" applyFill="1" applyBorder="1" applyAlignment="1">
      <alignment horizontal="center" vertical="center" wrapText="1"/>
    </xf>
    <xf numFmtId="0" fontId="25" fillId="0" borderId="0" xfId="74" applyFont="1" applyFill="1" applyAlignment="1">
      <alignment horizontal="center" vertical="center" wrapText="1"/>
    </xf>
    <xf numFmtId="4" fontId="25" fillId="0" borderId="12" xfId="74" applyNumberFormat="1" applyFont="1" applyFill="1" applyBorder="1" applyAlignment="1">
      <alignment horizontal="center" vertical="center" wrapText="1"/>
    </xf>
    <xf numFmtId="0" fontId="32" fillId="0" borderId="0" xfId="74" applyFont="1"/>
    <xf numFmtId="0" fontId="25" fillId="0" borderId="0" xfId="74" applyFont="1"/>
    <xf numFmtId="0" fontId="25" fillId="0" borderId="0" xfId="74" applyFont="1" applyBorder="1" applyAlignment="1">
      <alignment horizontal="center"/>
    </xf>
    <xf numFmtId="4" fontId="25" fillId="0" borderId="10" xfId="74" applyNumberFormat="1" applyFont="1" applyBorder="1" applyAlignment="1">
      <alignment horizontal="center" vertical="center"/>
    </xf>
    <xf numFmtId="4" fontId="25" fillId="0" borderId="10" xfId="74" applyNumberFormat="1" applyFont="1" applyBorder="1" applyAlignment="1">
      <alignment horizontal="center" wrapText="1"/>
    </xf>
    <xf numFmtId="4" fontId="25" fillId="0" borderId="13" xfId="74" applyNumberFormat="1" applyFont="1" applyBorder="1" applyAlignment="1">
      <alignment horizontal="center" vertical="center"/>
    </xf>
    <xf numFmtId="4" fontId="25" fillId="0" borderId="10" xfId="74" applyNumberFormat="1" applyFont="1" applyBorder="1" applyAlignment="1">
      <alignment horizontal="center"/>
    </xf>
    <xf numFmtId="4" fontId="25" fillId="0" borderId="14" xfId="74" applyNumberFormat="1" applyFont="1" applyBorder="1" applyAlignment="1">
      <alignment horizontal="center" vertical="center"/>
    </xf>
    <xf numFmtId="0" fontId="25" fillId="0" borderId="10" xfId="74" applyFont="1" applyBorder="1" applyAlignment="1">
      <alignment horizontal="center"/>
    </xf>
    <xf numFmtId="0" fontId="25" fillId="0" borderId="14" xfId="74" applyFont="1" applyBorder="1" applyAlignment="1">
      <alignment horizontal="center" vertical="center"/>
    </xf>
    <xf numFmtId="0" fontId="25" fillId="0" borderId="0" xfId="74" applyFont="1" applyBorder="1" applyAlignment="1">
      <alignment horizontal="right"/>
    </xf>
    <xf numFmtId="0" fontId="25" fillId="0" borderId="11" xfId="74" applyFont="1" applyBorder="1" applyAlignment="1"/>
    <xf numFmtId="0" fontId="25" fillId="0" borderId="0" xfId="74" applyFont="1" applyAlignment="1">
      <alignment horizontal="left" vertical="center"/>
    </xf>
    <xf numFmtId="0" fontId="33" fillId="0" borderId="0" xfId="74" applyFont="1"/>
    <xf numFmtId="0" fontId="26" fillId="0" borderId="0" xfId="74" applyFont="1"/>
    <xf numFmtId="0" fontId="34" fillId="0" borderId="0" xfId="74" applyFont="1"/>
    <xf numFmtId="0" fontId="26" fillId="0" borderId="0" xfId="74" applyFont="1" applyFill="1" applyAlignment="1">
      <alignment horizontal="center" wrapText="1"/>
    </xf>
    <xf numFmtId="49" fontId="6" fillId="0" borderId="10" xfId="0" applyNumberFormat="1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/>
    </xf>
    <xf numFmtId="4" fontId="25" fillId="0" borderId="10" xfId="74" applyNumberFormat="1" applyFont="1" applyFill="1" applyBorder="1" applyAlignment="1">
      <alignment horizontal="center" vertical="center" wrapText="1"/>
    </xf>
    <xf numFmtId="0" fontId="26" fillId="0" borderId="0" xfId="74" applyFont="1" applyFill="1" applyAlignment="1">
      <alignment vertical="center" wrapText="1"/>
    </xf>
    <xf numFmtId="4" fontId="26" fillId="0" borderId="0" xfId="74" applyNumberFormat="1" applyFont="1" applyFill="1" applyAlignment="1">
      <alignment horizontal="left" vertical="center" wrapText="1"/>
    </xf>
    <xf numFmtId="0" fontId="26" fillId="0" borderId="0" xfId="74" applyFont="1" applyFill="1" applyAlignment="1"/>
    <xf numFmtId="0" fontId="26" fillId="0" borderId="0" xfId="74" applyFont="1" applyFill="1" applyAlignment="1">
      <alignment horizontal="right"/>
    </xf>
    <xf numFmtId="4" fontId="25" fillId="0" borderId="0" xfId="74" applyNumberFormat="1" applyFont="1" applyFill="1" applyAlignment="1">
      <alignment horizontal="right" vertical="center" wrapText="1"/>
    </xf>
    <xf numFmtId="1" fontId="25" fillId="0" borderId="10" xfId="74" applyNumberFormat="1" applyFont="1" applyFill="1" applyBorder="1" applyAlignment="1">
      <alignment horizontal="left" vertical="center" wrapText="1"/>
    </xf>
    <xf numFmtId="0" fontId="25" fillId="0" borderId="10" xfId="74" applyFont="1" applyFill="1" applyBorder="1" applyAlignment="1">
      <alignment horizontal="left" vertical="center" wrapText="1"/>
    </xf>
    <xf numFmtId="0" fontId="25" fillId="0" borderId="0" xfId="74" applyNumberFormat="1" applyFont="1" applyFill="1" applyAlignment="1">
      <alignment wrapText="1"/>
    </xf>
    <xf numFmtId="0" fontId="27" fillId="0" borderId="0" xfId="74" applyNumberFormat="1" applyFont="1" applyFill="1" applyAlignment="1">
      <alignment vertical="center" wrapText="1"/>
    </xf>
    <xf numFmtId="0" fontId="27" fillId="0" borderId="0" xfId="74" applyFont="1" applyFill="1" applyAlignment="1">
      <alignment vertical="center" wrapText="1"/>
    </xf>
    <xf numFmtId="4" fontId="26" fillId="0" borderId="0" xfId="74" applyNumberFormat="1" applyFont="1" applyFill="1" applyAlignment="1">
      <alignment horizontal="center" wrapText="1"/>
    </xf>
    <xf numFmtId="0" fontId="32" fillId="0" borderId="0" xfId="74" applyFont="1" applyAlignment="1">
      <alignment horizontal="left"/>
    </xf>
    <xf numFmtId="0" fontId="34" fillId="0" borderId="0" xfId="74" applyFont="1" applyAlignment="1">
      <alignment horizontal="left"/>
    </xf>
    <xf numFmtId="0" fontId="32" fillId="0" borderId="0" xfId="74" applyFont="1" applyAlignment="1">
      <alignment horizontal="right"/>
    </xf>
    <xf numFmtId="0" fontId="34" fillId="0" borderId="0" xfId="74" applyFont="1" applyAlignment="1">
      <alignment horizontal="right"/>
    </xf>
    <xf numFmtId="4" fontId="26" fillId="0" borderId="0" xfId="74" applyNumberFormat="1" applyFont="1" applyFill="1" applyAlignment="1">
      <alignment horizontal="right" wrapText="1"/>
    </xf>
    <xf numFmtId="0" fontId="26" fillId="0" borderId="0" xfId="74" applyFont="1" applyFill="1" applyAlignment="1">
      <alignment horizontal="left"/>
    </xf>
    <xf numFmtId="0" fontId="28" fillId="0" borderId="0" xfId="0" applyFont="1" applyBorder="1" applyAlignment="1">
      <alignment horizontal="center" vertical="top"/>
    </xf>
    <xf numFmtId="0" fontId="25" fillId="0" borderId="10" xfId="74" applyNumberFormat="1" applyFont="1" applyFill="1" applyBorder="1" applyAlignment="1">
      <alignment horizontal="center" vertical="center" wrapText="1"/>
    </xf>
    <xf numFmtId="2" fontId="25" fillId="0" borderId="10" xfId="74" applyNumberFormat="1" applyFont="1" applyFill="1" applyBorder="1" applyAlignment="1">
      <alignment horizontal="center" vertical="center" wrapText="1"/>
    </xf>
    <xf numFmtId="4" fontId="25" fillId="0" borderId="0" xfId="74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3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0" fontId="26" fillId="0" borderId="0" xfId="74" applyFont="1" applyFill="1" applyAlignment="1">
      <alignment vertical="center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 wrapText="1"/>
    </xf>
    <xf numFmtId="4" fontId="25" fillId="0" borderId="0" xfId="74" applyNumberFormat="1" applyFont="1" applyFill="1" applyAlignment="1">
      <alignment horizontal="center" vertical="center" wrapText="1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11" xfId="0" applyFont="1" applyBorder="1" applyAlignment="1">
      <alignment horizontal="right" vertical="top"/>
    </xf>
    <xf numFmtId="0" fontId="4" fillId="0" borderId="0" xfId="0" applyFont="1" applyAlignment="1">
      <alignment horizontal="right" vertical="top"/>
    </xf>
    <xf numFmtId="0" fontId="28" fillId="0" borderId="22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1" xfId="0" applyFont="1" applyBorder="1" applyAlignment="1">
      <alignment vertical="top"/>
    </xf>
    <xf numFmtId="0" fontId="4" fillId="0" borderId="0" xfId="0" applyFont="1" applyBorder="1" applyAlignment="1">
      <alignment vertical="top"/>
    </xf>
    <xf numFmtId="0" fontId="4" fillId="0" borderId="15" xfId="0" applyFont="1" applyBorder="1" applyAlignment="1">
      <alignment vertical="top"/>
    </xf>
    <xf numFmtId="0" fontId="28" fillId="0" borderId="0" xfId="0" applyFont="1" applyAlignment="1">
      <alignment horizontal="center" vertical="top"/>
    </xf>
    <xf numFmtId="49" fontId="28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/>
    </xf>
    <xf numFmtId="0" fontId="38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39" fillId="0" borderId="0" xfId="0" applyFont="1" applyAlignment="1">
      <alignment horizontal="center" vertical="top"/>
    </xf>
    <xf numFmtId="49" fontId="39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164" fontId="4" fillId="0" borderId="0" xfId="0" applyNumberFormat="1" applyFont="1" applyAlignment="1">
      <alignment horizontal="left"/>
    </xf>
    <xf numFmtId="0" fontId="39" fillId="0" borderId="0" xfId="0" applyFont="1" applyAlignment="1">
      <alignment horizontal="right" vertical="top"/>
    </xf>
    <xf numFmtId="0" fontId="40" fillId="0" borderId="0" xfId="0" applyFont="1" applyAlignment="1">
      <alignment horizontal="right" vertical="top"/>
    </xf>
    <xf numFmtId="0" fontId="41" fillId="0" borderId="0" xfId="0" applyFont="1" applyAlignment="1">
      <alignment horizontal="left"/>
    </xf>
    <xf numFmtId="0" fontId="5" fillId="0" borderId="10" xfId="0" applyFont="1" applyBorder="1" applyAlignment="1">
      <alignment horizontal="center" vertical="top" wrapText="1"/>
    </xf>
    <xf numFmtId="0" fontId="42" fillId="0" borderId="10" xfId="0" applyFont="1" applyBorder="1" applyAlignment="1">
      <alignment horizontal="right" vertical="top" wrapText="1"/>
    </xf>
    <xf numFmtId="0" fontId="42" fillId="0" borderId="10" xfId="0" applyFont="1" applyBorder="1" applyAlignment="1">
      <alignment horizontal="right" vertical="top"/>
    </xf>
    <xf numFmtId="0" fontId="44" fillId="0" borderId="10" xfId="0" applyFont="1" applyBorder="1" applyAlignment="1">
      <alignment horizontal="right" vertical="top" wrapText="1"/>
    </xf>
    <xf numFmtId="0" fontId="42" fillId="0" borderId="0" xfId="0" applyFont="1" applyAlignment="1">
      <alignment horizontal="right" vertical="top"/>
    </xf>
    <xf numFmtId="49" fontId="2" fillId="0" borderId="0" xfId="0" applyNumberFormat="1" applyFont="1" applyAlignment="1">
      <alignment horizontal="left" vertical="top"/>
    </xf>
    <xf numFmtId="0" fontId="46" fillId="0" borderId="0" xfId="0" applyFont="1" applyAlignment="1">
      <alignment horizontal="center" vertical="top"/>
    </xf>
    <xf numFmtId="0" fontId="47" fillId="0" borderId="0" xfId="0" applyFont="1" applyAlignment="1">
      <alignment horizontal="right" vertical="top"/>
    </xf>
    <xf numFmtId="0" fontId="39" fillId="0" borderId="0" xfId="0" applyFont="1" applyAlignment="1">
      <alignment horizontal="left" vertical="top"/>
    </xf>
    <xf numFmtId="0" fontId="48" fillId="0" borderId="0" xfId="0" applyFont="1" applyAlignment="1">
      <alignment horizontal="left" vertical="top"/>
    </xf>
    <xf numFmtId="0" fontId="39" fillId="0" borderId="0" xfId="0" applyFont="1" applyAlignment="1">
      <alignment horizontal="center" vertical="top" wrapText="1"/>
    </xf>
    <xf numFmtId="0" fontId="4" fillId="0" borderId="0" xfId="0" applyFont="1" applyBorder="1" applyAlignment="1"/>
    <xf numFmtId="0" fontId="4" fillId="0" borderId="11" xfId="0" applyFont="1" applyBorder="1" applyAlignment="1">
      <alignment horizontal="left" vertical="top"/>
    </xf>
    <xf numFmtId="0" fontId="4" fillId="0" borderId="11" xfId="0" applyFont="1" applyBorder="1" applyAlignment="1">
      <alignment horizontal="left"/>
    </xf>
    <xf numFmtId="0" fontId="4" fillId="0" borderId="11" xfId="0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/>
    </xf>
    <xf numFmtId="0" fontId="4" fillId="0" borderId="15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15" xfId="0" applyFont="1" applyBorder="1" applyAlignment="1"/>
    <xf numFmtId="0" fontId="4" fillId="0" borderId="22" xfId="0" applyFont="1" applyBorder="1"/>
    <xf numFmtId="0" fontId="4" fillId="0" borderId="22" xfId="0" applyFont="1" applyBorder="1" applyAlignment="1">
      <alignment horizontal="right" vertical="top"/>
    </xf>
    <xf numFmtId="164" fontId="4" fillId="0" borderId="0" xfId="0" applyNumberFormat="1" applyFont="1" applyAlignment="1">
      <alignment horizontal="right"/>
    </xf>
    <xf numFmtId="0" fontId="1" fillId="0" borderId="0" xfId="0" applyFont="1"/>
    <xf numFmtId="0" fontId="49" fillId="0" borderId="0" xfId="0" applyFont="1" applyAlignment="1">
      <alignment horizontal="center" vertical="top"/>
    </xf>
    <xf numFmtId="0" fontId="50" fillId="0" borderId="0" xfId="0" applyFont="1" applyAlignment="1">
      <alignment horizontal="right" vertical="top"/>
    </xf>
    <xf numFmtId="0" fontId="50" fillId="0" borderId="0" xfId="0" applyFont="1" applyBorder="1" applyAlignment="1">
      <alignment horizontal="right" vertical="top"/>
    </xf>
    <xf numFmtId="49" fontId="51" fillId="0" borderId="0" xfId="0" applyNumberFormat="1" applyFont="1" applyBorder="1" applyAlignment="1">
      <alignment horizontal="left" vertical="top" wrapText="1"/>
    </xf>
    <xf numFmtId="0" fontId="39" fillId="0" borderId="0" xfId="0" applyFont="1" applyAlignment="1">
      <alignment horizontal="left" vertical="top" wrapText="1"/>
    </xf>
    <xf numFmtId="0" fontId="39" fillId="0" borderId="22" xfId="0" applyFont="1" applyBorder="1" applyAlignment="1">
      <alignment horizontal="right" vertical="top"/>
    </xf>
    <xf numFmtId="0" fontId="52" fillId="0" borderId="22" xfId="0" applyFont="1" applyBorder="1" applyAlignment="1">
      <alignment horizontal="center" vertical="top"/>
    </xf>
    <xf numFmtId="0" fontId="39" fillId="0" borderId="0" xfId="0" applyFont="1" applyBorder="1" applyAlignment="1">
      <alignment horizontal="right" vertical="top"/>
    </xf>
    <xf numFmtId="0" fontId="40" fillId="0" borderId="0" xfId="0" applyFont="1" applyAlignment="1">
      <alignment horizontal="center" vertical="top"/>
    </xf>
    <xf numFmtId="0" fontId="53" fillId="0" borderId="11" xfId="0" applyFont="1" applyBorder="1" applyAlignment="1">
      <alignment horizontal="right" vertical="top"/>
    </xf>
    <xf numFmtId="0" fontId="39" fillId="0" borderId="0" xfId="0" applyFont="1"/>
    <xf numFmtId="0" fontId="39" fillId="0" borderId="0" xfId="0" applyFont="1" applyAlignment="1">
      <alignment horizontal="left"/>
    </xf>
    <xf numFmtId="49" fontId="46" fillId="0" borderId="0" xfId="0" applyNumberFormat="1" applyFont="1" applyAlignment="1">
      <alignment horizontal="left" vertical="top"/>
    </xf>
    <xf numFmtId="0" fontId="46" fillId="0" borderId="0" xfId="0" applyFont="1" applyAlignment="1">
      <alignment horizontal="left" vertical="top" wrapText="1"/>
    </xf>
    <xf numFmtId="0" fontId="46" fillId="0" borderId="0" xfId="0" applyFont="1" applyAlignment="1">
      <alignment horizontal="center" vertical="top" wrapText="1"/>
    </xf>
    <xf numFmtId="0" fontId="54" fillId="0" borderId="0" xfId="0" applyFont="1" applyAlignment="1">
      <alignment horizontal="center" vertical="top"/>
    </xf>
    <xf numFmtId="165" fontId="39" fillId="0" borderId="0" xfId="0" applyNumberFormat="1" applyFont="1" applyAlignment="1">
      <alignment horizontal="left" vertical="top"/>
    </xf>
    <xf numFmtId="165" fontId="3" fillId="0" borderId="0" xfId="0" applyNumberFormat="1" applyFont="1" applyAlignment="1">
      <alignment horizontal="left" vertical="top"/>
    </xf>
    <xf numFmtId="0" fontId="3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top"/>
    </xf>
    <xf numFmtId="0" fontId="0" fillId="0" borderId="10" xfId="0" applyBorder="1" applyAlignment="1">
      <alignment vertical="top"/>
    </xf>
    <xf numFmtId="0" fontId="2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 vertical="top"/>
    </xf>
    <xf numFmtId="0" fontId="28" fillId="0" borderId="0" xfId="0" applyFont="1" applyBorder="1" applyAlignment="1">
      <alignment horizontal="center" vertical="top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11" xfId="0" applyFont="1" applyBorder="1" applyAlignment="1">
      <alignment horizontal="center" vertical="top" wrapText="1"/>
    </xf>
    <xf numFmtId="0" fontId="39" fillId="0" borderId="11" xfId="0" applyFont="1" applyBorder="1" applyAlignment="1">
      <alignment horizontal="center" vertical="top" wrapText="1"/>
    </xf>
    <xf numFmtId="164" fontId="4" fillId="0" borderId="0" xfId="0" applyNumberFormat="1" applyFont="1" applyAlignment="1">
      <alignment horizontal="right"/>
    </xf>
    <xf numFmtId="0" fontId="26" fillId="0" borderId="0" xfId="74" applyFont="1" applyFill="1" applyAlignment="1">
      <alignment horizontal="center" vertical="center" wrapText="1"/>
    </xf>
    <xf numFmtId="0" fontId="26" fillId="0" borderId="0" xfId="74" applyFont="1" applyFill="1" applyAlignment="1">
      <alignment horizontal="center" wrapText="1"/>
    </xf>
    <xf numFmtId="0" fontId="25" fillId="0" borderId="10" xfId="74" applyFont="1" applyFill="1" applyBorder="1" applyAlignment="1">
      <alignment horizontal="center" vertical="center" wrapText="1"/>
    </xf>
    <xf numFmtId="4" fontId="25" fillId="0" borderId="14" xfId="74" applyNumberFormat="1" applyFont="1" applyFill="1" applyBorder="1" applyAlignment="1">
      <alignment horizontal="center" vertical="center" wrapText="1"/>
    </xf>
    <xf numFmtId="4" fontId="25" fillId="0" borderId="15" xfId="74" applyNumberFormat="1" applyFont="1" applyFill="1" applyBorder="1" applyAlignment="1">
      <alignment horizontal="center" vertical="center" wrapText="1"/>
    </xf>
    <xf numFmtId="4" fontId="25" fillId="0" borderId="16" xfId="74" applyNumberFormat="1" applyFont="1" applyFill="1" applyBorder="1" applyAlignment="1">
      <alignment horizontal="center" vertical="center" wrapText="1"/>
    </xf>
    <xf numFmtId="4" fontId="25" fillId="0" borderId="0" xfId="74" applyNumberFormat="1" applyFont="1" applyFill="1" applyAlignment="1">
      <alignment horizontal="center" vertical="center" wrapText="1"/>
    </xf>
    <xf numFmtId="0" fontId="26" fillId="0" borderId="0" xfId="74" applyFont="1" applyFill="1" applyAlignment="1">
      <alignment wrapText="1"/>
    </xf>
    <xf numFmtId="0" fontId="26" fillId="0" borderId="0" xfId="74" applyFont="1" applyFill="1" applyAlignment="1"/>
    <xf numFmtId="0" fontId="26" fillId="0" borderId="0" xfId="74" applyFont="1" applyFill="1" applyAlignment="1">
      <alignment vertical="center" wrapText="1"/>
    </xf>
    <xf numFmtId="4" fontId="26" fillId="0" borderId="0" xfId="74" applyNumberFormat="1" applyFont="1" applyFill="1" applyAlignment="1">
      <alignment horizontal="left" wrapText="1"/>
    </xf>
    <xf numFmtId="4" fontId="25" fillId="0" borderId="10" xfId="74" applyNumberFormat="1" applyFont="1" applyFill="1" applyBorder="1" applyAlignment="1">
      <alignment horizontal="center" vertical="center" wrapText="1"/>
    </xf>
    <xf numFmtId="0" fontId="26" fillId="0" borderId="0" xfId="74" applyFont="1" applyFill="1" applyAlignment="1">
      <alignment horizontal="left" vertical="center" wrapText="1"/>
    </xf>
    <xf numFmtId="4" fontId="25" fillId="0" borderId="13" xfId="74" applyNumberFormat="1" applyFont="1" applyBorder="1" applyAlignment="1">
      <alignment horizontal="center" vertical="center"/>
    </xf>
    <xf numFmtId="4" fontId="25" fillId="0" borderId="19" xfId="74" applyNumberFormat="1" applyFont="1" applyBorder="1" applyAlignment="1">
      <alignment horizontal="center" vertical="center"/>
    </xf>
    <xf numFmtId="0" fontId="25" fillId="0" borderId="0" xfId="74" applyFont="1" applyAlignment="1">
      <alignment horizontal="center"/>
    </xf>
    <xf numFmtId="0" fontId="26" fillId="0" borderId="0" xfId="74" applyFont="1" applyAlignment="1">
      <alignment horizontal="center"/>
    </xf>
    <xf numFmtId="0" fontId="26" fillId="0" borderId="0" xfId="74" applyFont="1" applyAlignment="1">
      <alignment horizontal="center" vertical="center" wrapText="1"/>
    </xf>
    <xf numFmtId="0" fontId="25" fillId="0" borderId="13" xfId="74" applyFont="1" applyBorder="1" applyAlignment="1">
      <alignment horizontal="center" vertical="center" wrapText="1"/>
    </xf>
    <xf numFmtId="0" fontId="25" fillId="0" borderId="19" xfId="74" applyFont="1" applyBorder="1" applyAlignment="1">
      <alignment horizontal="center" vertical="center" wrapText="1"/>
    </xf>
    <xf numFmtId="0" fontId="25" fillId="0" borderId="20" xfId="74" applyFont="1" applyBorder="1" applyAlignment="1">
      <alignment horizontal="center" vertical="center" wrapText="1"/>
    </xf>
    <xf numFmtId="0" fontId="25" fillId="0" borderId="21" xfId="74" applyFont="1" applyBorder="1" applyAlignment="1">
      <alignment horizontal="center" vertical="center" wrapText="1"/>
    </xf>
    <xf numFmtId="0" fontId="25" fillId="0" borderId="17" xfId="74" applyFont="1" applyBorder="1" applyAlignment="1">
      <alignment horizontal="center" vertical="center"/>
    </xf>
    <xf numFmtId="0" fontId="25" fillId="0" borderId="18" xfId="74" applyFont="1" applyBorder="1" applyAlignment="1">
      <alignment horizontal="center" vertical="center"/>
    </xf>
    <xf numFmtId="0" fontId="25" fillId="0" borderId="12" xfId="74" applyFont="1" applyBorder="1" applyAlignment="1">
      <alignment horizontal="center" vertical="center"/>
    </xf>
    <xf numFmtId="0" fontId="25" fillId="0" borderId="17" xfId="74" applyFont="1" applyBorder="1" applyAlignment="1">
      <alignment horizontal="center" vertical="center" wrapText="1"/>
    </xf>
    <xf numFmtId="0" fontId="25" fillId="0" borderId="18" xfId="74" applyFont="1" applyBorder="1" applyAlignment="1">
      <alignment horizontal="center" vertical="center" wrapText="1"/>
    </xf>
    <xf numFmtId="0" fontId="25" fillId="0" borderId="12" xfId="74" applyFont="1" applyBorder="1" applyAlignment="1">
      <alignment horizontal="center" vertical="center" wrapText="1"/>
    </xf>
    <xf numFmtId="0" fontId="25" fillId="0" borderId="14" xfId="74" applyFont="1" applyBorder="1" applyAlignment="1">
      <alignment horizontal="center" vertical="center"/>
    </xf>
    <xf numFmtId="0" fontId="25" fillId="0" borderId="16" xfId="74" applyFont="1" applyBorder="1" applyAlignment="1">
      <alignment horizontal="center" vertical="center"/>
    </xf>
    <xf numFmtId="0" fontId="34" fillId="0" borderId="0" xfId="74" applyFont="1" applyAlignment="1">
      <alignment vertical="center" wrapText="1"/>
    </xf>
    <xf numFmtId="0" fontId="25" fillId="0" borderId="13" xfId="74" applyFont="1" applyBorder="1" applyAlignment="1">
      <alignment horizontal="center" vertical="center"/>
    </xf>
    <xf numFmtId="0" fontId="25" fillId="0" borderId="19" xfId="74" applyFont="1" applyBorder="1" applyAlignment="1">
      <alignment horizontal="center" vertical="center"/>
    </xf>
    <xf numFmtId="0" fontId="25" fillId="0" borderId="10" xfId="74" applyFont="1" applyBorder="1" applyAlignment="1">
      <alignment horizontal="left" vertical="center"/>
    </xf>
    <xf numFmtId="0" fontId="25" fillId="0" borderId="10" xfId="74" applyFont="1" applyBorder="1" applyAlignment="1">
      <alignment horizontal="left" vertical="center" wrapText="1"/>
    </xf>
    <xf numFmtId="4" fontId="25" fillId="0" borderId="10" xfId="74" applyNumberFormat="1" applyFont="1" applyBorder="1" applyAlignment="1">
      <alignment horizontal="center" vertical="center"/>
    </xf>
    <xf numFmtId="0" fontId="25" fillId="0" borderId="14" xfId="74" applyFont="1" applyBorder="1" applyAlignment="1">
      <alignment horizontal="left" vertical="center"/>
    </xf>
    <xf numFmtId="0" fontId="25" fillId="0" borderId="15" xfId="74" applyFont="1" applyBorder="1" applyAlignment="1">
      <alignment horizontal="left" vertical="center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55"/>
    <cellStyle name="Денежный 2" xfId="56"/>
    <cellStyle name="Заголовок 1 2" xfId="57"/>
    <cellStyle name="Заголовок 1 3" xfId="58"/>
    <cellStyle name="Заголовок 2 2" xfId="59"/>
    <cellStyle name="Заголовок 2 3" xfId="60"/>
    <cellStyle name="Заголовок 3 2" xfId="61"/>
    <cellStyle name="Заголовок 3 3" xfId="62"/>
    <cellStyle name="Заголовок 4 2" xfId="63"/>
    <cellStyle name="Заголовок 4 3" xfId="64"/>
    <cellStyle name="Итог 2" xfId="65"/>
    <cellStyle name="Итог 3" xfId="66"/>
    <cellStyle name="Контрольная ячейка 2" xfId="67"/>
    <cellStyle name="Контрольная ячейка 3" xfId="68"/>
    <cellStyle name="Название 2" xfId="69"/>
    <cellStyle name="Название 3" xfId="70"/>
    <cellStyle name="Нейтральный 2" xfId="71"/>
    <cellStyle name="Нейтральный 3" xfId="72"/>
    <cellStyle name="Обычный" xfId="0" builtinId="0"/>
    <cellStyle name="Обычный 2" xfId="73"/>
    <cellStyle name="Обычный 3" xfId="74"/>
    <cellStyle name="Плохой 2" xfId="75"/>
    <cellStyle name="Плохой 3" xfId="76"/>
    <cellStyle name="Пояснение 2" xfId="77"/>
    <cellStyle name="Пояснение 3" xfId="78"/>
    <cellStyle name="Примечание 2" xfId="79"/>
    <cellStyle name="Примечание 3" xfId="80"/>
    <cellStyle name="Связанная ячейка 2" xfId="81"/>
    <cellStyle name="Связанная ячейка 3" xfId="82"/>
    <cellStyle name="Стиль 1" xfId="83"/>
    <cellStyle name="Текст предупреждения 2" xfId="84"/>
    <cellStyle name="Текст предупреждения 3" xfId="85"/>
    <cellStyle name="Хороший 2" xfId="86"/>
    <cellStyle name="Хороший 3" xfId="8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7"/>
  <sheetViews>
    <sheetView topLeftCell="A70" workbookViewId="0">
      <selection activeCell="E9" sqref="E9:M9"/>
    </sheetView>
  </sheetViews>
  <sheetFormatPr defaultRowHeight="13.2" x14ac:dyDescent="0.25"/>
  <cols>
    <col min="3" max="3" width="22.5546875" customWidth="1"/>
  </cols>
  <sheetData>
    <row r="1" spans="1:17" x14ac:dyDescent="0.25">
      <c r="A1" s="2" t="s">
        <v>72</v>
      </c>
      <c r="B1" s="77"/>
      <c r="C1" s="78"/>
      <c r="D1" s="79"/>
      <c r="E1" s="152" t="s">
        <v>73</v>
      </c>
      <c r="F1" s="152"/>
      <c r="G1" s="152"/>
      <c r="H1" s="152"/>
      <c r="I1" s="152"/>
      <c r="J1" s="80"/>
      <c r="K1" s="81"/>
      <c r="L1" s="81"/>
      <c r="M1" s="2" t="s">
        <v>31</v>
      </c>
      <c r="N1" s="81"/>
      <c r="O1" s="81"/>
      <c r="P1" s="81"/>
    </row>
    <row r="2" spans="1:17" x14ac:dyDescent="0.25">
      <c r="A2" s="5"/>
      <c r="B2" s="77"/>
      <c r="C2" s="78"/>
      <c r="D2" s="79"/>
      <c r="E2" s="79"/>
      <c r="F2" s="81"/>
      <c r="G2" s="82" t="s">
        <v>27</v>
      </c>
      <c r="H2" s="81"/>
      <c r="I2" s="81"/>
      <c r="J2" s="81"/>
      <c r="K2" s="81"/>
      <c r="L2" s="81"/>
      <c r="M2" s="5" t="s">
        <v>74</v>
      </c>
      <c r="N2" s="81"/>
      <c r="O2" s="81"/>
      <c r="P2" s="81"/>
    </row>
    <row r="3" spans="1:17" x14ac:dyDescent="0.25">
      <c r="A3" s="5" t="s">
        <v>75</v>
      </c>
      <c r="B3" s="77"/>
      <c r="C3" s="78"/>
      <c r="D3" s="79"/>
      <c r="E3" s="79"/>
      <c r="F3" s="81"/>
      <c r="G3" s="81"/>
      <c r="H3" s="81"/>
      <c r="I3" s="81"/>
      <c r="J3" s="81"/>
      <c r="K3" s="81"/>
      <c r="L3" s="81"/>
      <c r="M3" s="5"/>
      <c r="N3" s="81" t="s">
        <v>76</v>
      </c>
      <c r="O3" s="81"/>
      <c r="P3" s="81"/>
    </row>
    <row r="4" spans="1:17" x14ac:dyDescent="0.25">
      <c r="A4" s="5" t="s">
        <v>77</v>
      </c>
      <c r="B4" s="77"/>
      <c r="C4" s="78"/>
      <c r="D4" s="79"/>
      <c r="E4" s="79"/>
      <c r="F4" s="81"/>
      <c r="G4" s="81"/>
      <c r="H4" s="81"/>
      <c r="I4" s="81"/>
      <c r="J4" s="81"/>
      <c r="K4" s="81"/>
      <c r="L4" s="81"/>
      <c r="M4" s="4" t="s">
        <v>78</v>
      </c>
      <c r="N4" s="81"/>
      <c r="O4" s="81"/>
      <c r="P4" s="81"/>
    </row>
    <row r="5" spans="1:17" x14ac:dyDescent="0.25">
      <c r="A5" s="83"/>
      <c r="B5" s="77"/>
      <c r="C5" s="79"/>
      <c r="D5" s="4"/>
      <c r="E5" s="81"/>
      <c r="F5" s="81"/>
      <c r="G5" s="84" t="s">
        <v>79</v>
      </c>
      <c r="H5" s="84"/>
      <c r="I5" s="84"/>
      <c r="J5" s="81"/>
      <c r="K5" s="81"/>
      <c r="L5" s="81"/>
      <c r="M5" s="5" t="s">
        <v>80</v>
      </c>
      <c r="N5" s="81"/>
      <c r="O5" s="81"/>
      <c r="P5" s="81"/>
      <c r="Q5" s="4"/>
    </row>
    <row r="6" spans="1:17" x14ac:dyDescent="0.25">
      <c r="A6" s="83"/>
      <c r="B6" s="77"/>
      <c r="C6" s="79"/>
      <c r="D6" s="4"/>
      <c r="E6" s="81"/>
      <c r="F6" s="81"/>
      <c r="G6" s="83" t="s">
        <v>54</v>
      </c>
      <c r="H6" s="83"/>
      <c r="I6" s="83"/>
      <c r="J6" s="81"/>
      <c r="K6" s="81"/>
      <c r="L6" s="81"/>
      <c r="M6" s="81"/>
      <c r="N6" s="81"/>
      <c r="O6" s="81"/>
      <c r="P6" s="81"/>
      <c r="Q6" s="4"/>
    </row>
    <row r="7" spans="1:17" x14ac:dyDescent="0.25">
      <c r="A7" s="83"/>
      <c r="B7" s="77"/>
      <c r="C7" s="79"/>
      <c r="D7" s="4"/>
      <c r="E7" s="81"/>
      <c r="F7" s="81"/>
      <c r="G7" s="83"/>
      <c r="H7" s="83"/>
      <c r="I7" s="83"/>
      <c r="J7" s="81"/>
      <c r="K7" s="81"/>
      <c r="L7" s="81"/>
      <c r="M7" s="81"/>
      <c r="N7" s="81"/>
      <c r="O7" s="81"/>
      <c r="P7" s="81"/>
      <c r="Q7" s="4"/>
    </row>
    <row r="8" spans="1:17" x14ac:dyDescent="0.25">
      <c r="A8" s="83"/>
      <c r="B8" s="77"/>
      <c r="C8" s="85" t="s">
        <v>28</v>
      </c>
      <c r="D8" s="86" t="s">
        <v>81</v>
      </c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1"/>
      <c r="Q8" s="81"/>
    </row>
    <row r="9" spans="1:17" x14ac:dyDescent="0.25">
      <c r="A9" s="83"/>
      <c r="B9" s="77"/>
      <c r="C9" s="85"/>
      <c r="D9" s="87"/>
      <c r="E9" s="153" t="s">
        <v>82</v>
      </c>
      <c r="F9" s="153"/>
      <c r="G9" s="153"/>
      <c r="H9" s="153"/>
      <c r="I9" s="153"/>
      <c r="J9" s="153"/>
      <c r="K9" s="153"/>
      <c r="L9" s="153"/>
      <c r="M9" s="153"/>
      <c r="N9" s="88"/>
      <c r="O9" s="87"/>
      <c r="P9" s="81"/>
      <c r="Q9" s="81"/>
    </row>
    <row r="10" spans="1:17" x14ac:dyDescent="0.25">
      <c r="A10" s="83"/>
      <c r="B10" s="77"/>
      <c r="C10" s="78"/>
      <c r="D10" s="154" t="s">
        <v>53</v>
      </c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81"/>
      <c r="P10" s="81"/>
      <c r="Q10" s="81"/>
    </row>
    <row r="11" spans="1:17" x14ac:dyDescent="0.25">
      <c r="A11" s="89"/>
      <c r="B11" s="90"/>
      <c r="C11" s="78"/>
      <c r="D11" s="79"/>
      <c r="E11" s="4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</row>
    <row r="12" spans="1:17" x14ac:dyDescent="0.25">
      <c r="A12" s="83"/>
      <c r="B12" s="77"/>
      <c r="C12" s="78"/>
      <c r="D12" s="91" t="s">
        <v>83</v>
      </c>
      <c r="E12" s="83"/>
      <c r="F12" s="81"/>
      <c r="G12" s="81"/>
      <c r="H12" s="81"/>
      <c r="I12" s="91"/>
      <c r="J12" s="91"/>
      <c r="K12" s="81"/>
      <c r="L12" s="81"/>
      <c r="M12" s="81"/>
      <c r="N12" s="92" t="s">
        <v>84</v>
      </c>
      <c r="O12" s="93"/>
      <c r="P12" s="93"/>
      <c r="Q12" s="81"/>
    </row>
    <row r="13" spans="1:17" x14ac:dyDescent="0.25">
      <c r="A13" s="83"/>
      <c r="B13" s="77"/>
      <c r="C13" s="78"/>
      <c r="D13" s="91" t="s">
        <v>85</v>
      </c>
      <c r="E13" s="83"/>
      <c r="F13" s="81"/>
      <c r="G13" s="81"/>
      <c r="H13" s="81"/>
      <c r="I13" s="91"/>
      <c r="J13" s="155" t="s">
        <v>86</v>
      </c>
      <c r="K13" s="156"/>
      <c r="L13" s="5" t="s">
        <v>52</v>
      </c>
      <c r="M13" s="81"/>
      <c r="N13" s="94" t="s">
        <v>87</v>
      </c>
      <c r="O13" s="93"/>
      <c r="P13" s="95">
        <f>ROUND(149.02*5.98,3)</f>
        <v>891.14</v>
      </c>
      <c r="Q13" s="81"/>
    </row>
    <row r="14" spans="1:17" x14ac:dyDescent="0.25">
      <c r="A14" s="83"/>
      <c r="B14" s="77"/>
      <c r="C14" s="78"/>
      <c r="D14" s="91" t="s">
        <v>64</v>
      </c>
      <c r="E14" s="83"/>
      <c r="F14" s="81"/>
      <c r="G14" s="81"/>
      <c r="H14" s="81"/>
      <c r="I14" s="91"/>
      <c r="J14" s="155" t="s">
        <v>88</v>
      </c>
      <c r="K14" s="156"/>
      <c r="L14" s="5" t="s">
        <v>52</v>
      </c>
      <c r="M14" s="81"/>
      <c r="N14" s="94" t="s">
        <v>87</v>
      </c>
      <c r="O14" s="93"/>
      <c r="P14" s="95">
        <f>ROUND(22.656*5.98,3)</f>
        <v>135.483</v>
      </c>
      <c r="Q14" s="81"/>
    </row>
    <row r="15" spans="1:17" x14ac:dyDescent="0.25">
      <c r="A15" s="83"/>
      <c r="B15" s="77"/>
      <c r="C15" s="78"/>
      <c r="D15" s="91" t="s">
        <v>42</v>
      </c>
      <c r="E15" s="83"/>
      <c r="F15" s="81"/>
      <c r="G15" s="81"/>
      <c r="H15" s="81"/>
      <c r="I15" s="91"/>
      <c r="J15" s="155" t="s">
        <v>89</v>
      </c>
      <c r="K15" s="156"/>
      <c r="L15" s="5" t="s">
        <v>43</v>
      </c>
      <c r="M15" s="81"/>
      <c r="N15" s="81"/>
      <c r="O15" s="81"/>
      <c r="P15" s="81"/>
      <c r="Q15" s="81"/>
    </row>
    <row r="16" spans="1:17" x14ac:dyDescent="0.25">
      <c r="A16" s="96"/>
      <c r="B16" s="97"/>
      <c r="C16" s="98"/>
      <c r="D16" s="91" t="s">
        <v>90</v>
      </c>
      <c r="E16" s="91"/>
      <c r="F16" s="91"/>
      <c r="G16" s="91"/>
      <c r="H16" s="91"/>
      <c r="I16" s="91"/>
      <c r="J16" s="91"/>
      <c r="K16" s="99">
        <f>J89/1000</f>
        <v>91.403000000000006</v>
      </c>
      <c r="L16" s="91"/>
      <c r="M16" s="100"/>
      <c r="N16" s="94" t="s">
        <v>87</v>
      </c>
      <c r="O16" s="101"/>
      <c r="P16" s="95">
        <f>ROUND(91.403*5.98,3)</f>
        <v>546.59</v>
      </c>
      <c r="Q16" s="81"/>
    </row>
    <row r="17" spans="1:17" x14ac:dyDescent="0.25">
      <c r="A17" s="96"/>
      <c r="B17" s="97"/>
      <c r="C17" s="98"/>
      <c r="D17" s="102" t="s">
        <v>91</v>
      </c>
      <c r="E17" s="91"/>
      <c r="F17" s="91"/>
      <c r="G17" s="91"/>
      <c r="H17" s="91"/>
      <c r="I17" s="91"/>
      <c r="J17" s="91"/>
      <c r="K17" s="91"/>
      <c r="L17" s="91"/>
      <c r="M17" s="100"/>
      <c r="N17" s="94"/>
      <c r="O17" s="93"/>
      <c r="P17" s="93"/>
      <c r="Q17" s="81"/>
    </row>
    <row r="18" spans="1:17" x14ac:dyDescent="0.25">
      <c r="A18" s="68"/>
      <c r="B18" s="1"/>
      <c r="C18" s="7"/>
      <c r="D18" s="75"/>
      <c r="E18" s="8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x14ac:dyDescent="0.25">
      <c r="A19" s="150" t="s">
        <v>29</v>
      </c>
      <c r="B19" s="157" t="s">
        <v>63</v>
      </c>
      <c r="C19" s="150" t="s">
        <v>62</v>
      </c>
      <c r="D19" s="150" t="s">
        <v>61</v>
      </c>
      <c r="E19" s="150" t="s">
        <v>60</v>
      </c>
      <c r="F19" s="150" t="s">
        <v>51</v>
      </c>
      <c r="G19" s="151"/>
      <c r="H19" s="151"/>
      <c r="I19" s="151"/>
      <c r="J19" s="150" t="s">
        <v>50</v>
      </c>
      <c r="K19" s="151"/>
      <c r="L19" s="151"/>
      <c r="M19" s="151"/>
      <c r="N19" s="150" t="s">
        <v>92</v>
      </c>
      <c r="O19" s="150" t="s">
        <v>93</v>
      </c>
      <c r="P19" s="150" t="s">
        <v>94</v>
      </c>
      <c r="Q19" s="150" t="s">
        <v>95</v>
      </c>
    </row>
    <row r="20" spans="1:17" x14ac:dyDescent="0.25">
      <c r="A20" s="151"/>
      <c r="B20" s="158"/>
      <c r="C20" s="159"/>
      <c r="D20" s="150"/>
      <c r="E20" s="151"/>
      <c r="F20" s="150" t="s">
        <v>30</v>
      </c>
      <c r="G20" s="150" t="s">
        <v>59</v>
      </c>
      <c r="H20" s="151"/>
      <c r="I20" s="151"/>
      <c r="J20" s="150" t="s">
        <v>30</v>
      </c>
      <c r="K20" s="150" t="s">
        <v>59</v>
      </c>
      <c r="L20" s="151"/>
      <c r="M20" s="151"/>
      <c r="N20" s="150"/>
      <c r="O20" s="150"/>
      <c r="P20" s="150"/>
      <c r="Q20" s="150"/>
    </row>
    <row r="21" spans="1:17" x14ac:dyDescent="0.25">
      <c r="A21" s="151"/>
      <c r="B21" s="158"/>
      <c r="C21" s="159"/>
      <c r="D21" s="150"/>
      <c r="E21" s="151"/>
      <c r="F21" s="151"/>
      <c r="G21" s="70" t="s">
        <v>58</v>
      </c>
      <c r="H21" s="70" t="s">
        <v>96</v>
      </c>
      <c r="I21" s="70" t="s">
        <v>57</v>
      </c>
      <c r="J21" s="151"/>
      <c r="K21" s="70" t="s">
        <v>58</v>
      </c>
      <c r="L21" s="70" t="s">
        <v>96</v>
      </c>
      <c r="M21" s="70" t="s">
        <v>57</v>
      </c>
      <c r="N21" s="150"/>
      <c r="O21" s="150"/>
      <c r="P21" s="150"/>
      <c r="Q21" s="150"/>
    </row>
    <row r="22" spans="1:17" ht="12.75" customHeight="1" x14ac:dyDescent="0.25">
      <c r="A22" s="6">
        <v>1</v>
      </c>
      <c r="B22" s="72">
        <v>2</v>
      </c>
      <c r="C22" s="70">
        <v>3</v>
      </c>
      <c r="D22" s="70">
        <v>4</v>
      </c>
      <c r="E22" s="6">
        <v>5</v>
      </c>
      <c r="F22" s="71">
        <v>6</v>
      </c>
      <c r="G22" s="71">
        <v>7</v>
      </c>
      <c r="H22" s="71">
        <v>8</v>
      </c>
      <c r="I22" s="71">
        <v>9</v>
      </c>
      <c r="J22" s="71">
        <v>10</v>
      </c>
      <c r="K22" s="71">
        <v>11</v>
      </c>
      <c r="L22" s="71">
        <v>12</v>
      </c>
      <c r="M22" s="71">
        <v>13</v>
      </c>
      <c r="N22" s="71">
        <v>14</v>
      </c>
      <c r="O22" s="71">
        <v>15</v>
      </c>
      <c r="P22" s="71">
        <v>16</v>
      </c>
      <c r="Q22" s="71">
        <v>17</v>
      </c>
    </row>
    <row r="23" spans="1:17" ht="12.75" customHeight="1" x14ac:dyDescent="0.25">
      <c r="A23" s="149" t="s">
        <v>97</v>
      </c>
      <c r="B23" s="145"/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5"/>
      <c r="N23" s="145"/>
      <c r="O23" s="145"/>
      <c r="P23" s="145"/>
      <c r="Q23" s="145"/>
    </row>
    <row r="24" spans="1:17" ht="34.200000000000003" x14ac:dyDescent="0.25">
      <c r="A24" s="6">
        <v>1</v>
      </c>
      <c r="B24" s="44" t="s">
        <v>98</v>
      </c>
      <c r="C24" s="69" t="s">
        <v>99</v>
      </c>
      <c r="D24" s="9" t="s">
        <v>100</v>
      </c>
      <c r="E24" s="103">
        <v>0.08</v>
      </c>
      <c r="F24" s="104">
        <v>1496.49</v>
      </c>
      <c r="G24" s="104">
        <v>1184.57</v>
      </c>
      <c r="H24" s="104">
        <v>311.92</v>
      </c>
      <c r="I24" s="104">
        <v>120.9</v>
      </c>
      <c r="J24" s="105">
        <v>120</v>
      </c>
      <c r="K24" s="105">
        <v>95</v>
      </c>
      <c r="L24" s="105">
        <v>25</v>
      </c>
      <c r="M24" s="105">
        <v>10</v>
      </c>
      <c r="N24" s="105">
        <v>103.91</v>
      </c>
      <c r="O24" s="105">
        <v>8.31</v>
      </c>
      <c r="P24" s="105">
        <v>7.74</v>
      </c>
      <c r="Q24" s="105">
        <v>0.62</v>
      </c>
    </row>
    <row r="25" spans="1:17" ht="24" x14ac:dyDescent="0.25">
      <c r="A25" s="6">
        <v>2</v>
      </c>
      <c r="B25" s="44" t="s">
        <v>101</v>
      </c>
      <c r="C25" s="69" t="s">
        <v>102</v>
      </c>
      <c r="D25" s="9" t="s">
        <v>103</v>
      </c>
      <c r="E25" s="103">
        <v>17.7</v>
      </c>
      <c r="F25" s="104">
        <v>207.62</v>
      </c>
      <c r="G25" s="104">
        <v>77.75</v>
      </c>
      <c r="H25" s="104">
        <v>129.87</v>
      </c>
      <c r="I25" s="104">
        <v>12.03</v>
      </c>
      <c r="J25" s="105">
        <v>3675</v>
      </c>
      <c r="K25" s="105">
        <v>1376</v>
      </c>
      <c r="L25" s="105">
        <v>2299</v>
      </c>
      <c r="M25" s="105">
        <v>213</v>
      </c>
      <c r="N25" s="105">
        <v>6.64</v>
      </c>
      <c r="O25" s="105">
        <v>117.53</v>
      </c>
      <c r="P25" s="105">
        <v>0.77</v>
      </c>
      <c r="Q25" s="105">
        <v>13.63</v>
      </c>
    </row>
    <row r="26" spans="1:17" ht="12.75" customHeight="1" x14ac:dyDescent="0.25">
      <c r="A26" s="6">
        <v>3</v>
      </c>
      <c r="B26" s="44" t="s">
        <v>104</v>
      </c>
      <c r="C26" s="69" t="s">
        <v>105</v>
      </c>
      <c r="D26" s="9" t="s">
        <v>106</v>
      </c>
      <c r="E26" s="103">
        <v>42.5</v>
      </c>
      <c r="F26" s="104">
        <v>47.28</v>
      </c>
      <c r="G26" s="104">
        <v>47.28</v>
      </c>
      <c r="H26" s="105"/>
      <c r="I26" s="105"/>
      <c r="J26" s="105">
        <v>2009</v>
      </c>
      <c r="K26" s="105">
        <v>2009</v>
      </c>
      <c r="L26" s="105"/>
      <c r="M26" s="105"/>
      <c r="N26" s="105"/>
      <c r="O26" s="105"/>
      <c r="P26" s="105"/>
      <c r="Q26" s="105"/>
    </row>
    <row r="27" spans="1:17" ht="147" x14ac:dyDescent="0.25">
      <c r="A27" s="6">
        <v>4</v>
      </c>
      <c r="B27" s="44" t="s">
        <v>107</v>
      </c>
      <c r="C27" s="69" t="s">
        <v>108</v>
      </c>
      <c r="D27" s="9" t="s">
        <v>106</v>
      </c>
      <c r="E27" s="45">
        <v>42.5</v>
      </c>
      <c r="F27" s="104">
        <v>25.55</v>
      </c>
      <c r="G27" s="105"/>
      <c r="H27" s="104">
        <v>25.55</v>
      </c>
      <c r="I27" s="105"/>
      <c r="J27" s="105">
        <v>1086</v>
      </c>
      <c r="K27" s="105"/>
      <c r="L27" s="105">
        <v>1086</v>
      </c>
      <c r="M27" s="105"/>
      <c r="N27" s="105"/>
      <c r="O27" s="105"/>
      <c r="P27" s="105"/>
      <c r="Q27" s="105"/>
    </row>
    <row r="28" spans="1:17" x14ac:dyDescent="0.25">
      <c r="A28" s="146" t="s">
        <v>109</v>
      </c>
      <c r="B28" s="145"/>
      <c r="C28" s="145"/>
      <c r="D28" s="145"/>
      <c r="E28" s="145"/>
      <c r="F28" s="145"/>
      <c r="G28" s="145"/>
      <c r="H28" s="145"/>
      <c r="I28" s="145"/>
      <c r="J28" s="106">
        <v>10230</v>
      </c>
      <c r="K28" s="105"/>
      <c r="L28" s="105"/>
      <c r="M28" s="105"/>
      <c r="N28" s="105"/>
      <c r="O28" s="106">
        <v>125.84</v>
      </c>
      <c r="P28" s="105"/>
      <c r="Q28" s="106">
        <v>14.25</v>
      </c>
    </row>
    <row r="29" spans="1:17" x14ac:dyDescent="0.25">
      <c r="A29" s="149" t="s">
        <v>110</v>
      </c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</row>
    <row r="30" spans="1:17" ht="12.75" customHeight="1" x14ac:dyDescent="0.25">
      <c r="A30" s="6">
        <v>5</v>
      </c>
      <c r="B30" s="44" t="s">
        <v>111</v>
      </c>
      <c r="C30" s="69" t="s">
        <v>112</v>
      </c>
      <c r="D30" s="9" t="s">
        <v>113</v>
      </c>
      <c r="E30" s="103">
        <v>0.5</v>
      </c>
      <c r="F30" s="104">
        <v>83.02</v>
      </c>
      <c r="G30" s="104">
        <v>65.930000000000007</v>
      </c>
      <c r="H30" s="104">
        <v>17.09</v>
      </c>
      <c r="I30" s="105"/>
      <c r="J30" s="105">
        <v>42</v>
      </c>
      <c r="K30" s="105">
        <v>33</v>
      </c>
      <c r="L30" s="105">
        <v>9</v>
      </c>
      <c r="M30" s="105"/>
      <c r="N30" s="105">
        <v>5.49</v>
      </c>
      <c r="O30" s="105">
        <v>2.75</v>
      </c>
      <c r="P30" s="105"/>
      <c r="Q30" s="105"/>
    </row>
    <row r="31" spans="1:17" ht="12.75" customHeight="1" x14ac:dyDescent="0.25">
      <c r="A31" s="6">
        <v>6</v>
      </c>
      <c r="B31" s="44" t="s">
        <v>114</v>
      </c>
      <c r="C31" s="69" t="s">
        <v>115</v>
      </c>
      <c r="D31" s="9" t="s">
        <v>116</v>
      </c>
      <c r="E31" s="103">
        <v>6.0000000000000001E-3</v>
      </c>
      <c r="F31" s="104">
        <v>3906.63</v>
      </c>
      <c r="G31" s="104">
        <v>2444.6</v>
      </c>
      <c r="H31" s="104">
        <v>572.30999999999995</v>
      </c>
      <c r="I31" s="105"/>
      <c r="J31" s="105">
        <v>23</v>
      </c>
      <c r="K31" s="105">
        <v>15</v>
      </c>
      <c r="L31" s="105">
        <v>3</v>
      </c>
      <c r="M31" s="105"/>
      <c r="N31" s="105">
        <v>170</v>
      </c>
      <c r="O31" s="105">
        <v>1.02</v>
      </c>
      <c r="P31" s="105"/>
      <c r="Q31" s="105"/>
    </row>
    <row r="32" spans="1:17" ht="12.75" customHeight="1" x14ac:dyDescent="0.25">
      <c r="A32" s="6">
        <v>7</v>
      </c>
      <c r="B32" s="44" t="s">
        <v>117</v>
      </c>
      <c r="C32" s="69" t="s">
        <v>118</v>
      </c>
      <c r="D32" s="9" t="s">
        <v>116</v>
      </c>
      <c r="E32" s="45">
        <v>6.0000000000000001E-3</v>
      </c>
      <c r="F32" s="104">
        <v>4637.68</v>
      </c>
      <c r="G32" s="105"/>
      <c r="H32" s="105"/>
      <c r="I32" s="105"/>
      <c r="J32" s="105">
        <v>28</v>
      </c>
      <c r="K32" s="105"/>
      <c r="L32" s="105"/>
      <c r="M32" s="105"/>
      <c r="N32" s="105"/>
      <c r="O32" s="105"/>
      <c r="P32" s="105"/>
      <c r="Q32" s="105"/>
    </row>
    <row r="33" spans="1:17" ht="12.75" customHeight="1" x14ac:dyDescent="0.25">
      <c r="A33" s="6">
        <v>8</v>
      </c>
      <c r="B33" s="44" t="s">
        <v>119</v>
      </c>
      <c r="C33" s="69" t="s">
        <v>120</v>
      </c>
      <c r="D33" s="9" t="s">
        <v>100</v>
      </c>
      <c r="E33" s="103">
        <v>1.47</v>
      </c>
      <c r="F33" s="104">
        <v>10332.14</v>
      </c>
      <c r="G33" s="104">
        <v>2043.74</v>
      </c>
      <c r="H33" s="104">
        <v>1064</v>
      </c>
      <c r="I33" s="104">
        <v>74.8</v>
      </c>
      <c r="J33" s="105">
        <v>15188</v>
      </c>
      <c r="K33" s="105">
        <v>3004</v>
      </c>
      <c r="L33" s="105">
        <v>1564</v>
      </c>
      <c r="M33" s="105">
        <v>110</v>
      </c>
      <c r="N33" s="105">
        <v>170.17</v>
      </c>
      <c r="O33" s="105">
        <v>250.15</v>
      </c>
      <c r="P33" s="105">
        <v>4.1100000000000003</v>
      </c>
      <c r="Q33" s="105">
        <v>6.04</v>
      </c>
    </row>
    <row r="34" spans="1:17" ht="12.75" customHeight="1" x14ac:dyDescent="0.25">
      <c r="A34" s="6">
        <v>9</v>
      </c>
      <c r="B34" s="44" t="s">
        <v>121</v>
      </c>
      <c r="C34" s="69" t="s">
        <v>122</v>
      </c>
      <c r="D34" s="9" t="s">
        <v>123</v>
      </c>
      <c r="E34" s="103">
        <v>0.41099999999999998</v>
      </c>
      <c r="F34" s="104">
        <v>7463.03</v>
      </c>
      <c r="G34" s="104">
        <v>278.60000000000002</v>
      </c>
      <c r="H34" s="104">
        <v>42.05</v>
      </c>
      <c r="I34" s="104">
        <v>2.73</v>
      </c>
      <c r="J34" s="105">
        <v>3067</v>
      </c>
      <c r="K34" s="105">
        <v>115</v>
      </c>
      <c r="L34" s="105">
        <v>17</v>
      </c>
      <c r="M34" s="105">
        <v>1</v>
      </c>
      <c r="N34" s="105">
        <v>21.8</v>
      </c>
      <c r="O34" s="105">
        <v>8.9600000000000009</v>
      </c>
      <c r="P34" s="105">
        <v>0.15</v>
      </c>
      <c r="Q34" s="105">
        <v>0.06</v>
      </c>
    </row>
    <row r="35" spans="1:17" ht="12.75" customHeight="1" x14ac:dyDescent="0.25">
      <c r="A35" s="6">
        <v>10</v>
      </c>
      <c r="B35" s="44" t="s">
        <v>124</v>
      </c>
      <c r="C35" s="69" t="s">
        <v>125</v>
      </c>
      <c r="D35" s="9" t="s">
        <v>113</v>
      </c>
      <c r="E35" s="45">
        <v>0.04</v>
      </c>
      <c r="F35" s="104">
        <v>816.41</v>
      </c>
      <c r="G35" s="104">
        <v>17.989999999999998</v>
      </c>
      <c r="H35" s="104">
        <v>236.6</v>
      </c>
      <c r="I35" s="104">
        <v>77.77</v>
      </c>
      <c r="J35" s="105">
        <v>33</v>
      </c>
      <c r="K35" s="105">
        <v>1</v>
      </c>
      <c r="L35" s="105">
        <v>9</v>
      </c>
      <c r="M35" s="105">
        <v>3</v>
      </c>
      <c r="N35" s="105">
        <v>1.33</v>
      </c>
      <c r="O35" s="105">
        <v>0.05</v>
      </c>
      <c r="P35" s="105">
        <v>5.74</v>
      </c>
      <c r="Q35" s="105">
        <v>0.23</v>
      </c>
    </row>
    <row r="36" spans="1:17" ht="12.75" customHeight="1" x14ac:dyDescent="0.25">
      <c r="A36" s="6">
        <v>11</v>
      </c>
      <c r="B36" s="44" t="s">
        <v>126</v>
      </c>
      <c r="C36" s="69" t="s">
        <v>127</v>
      </c>
      <c r="D36" s="9" t="s">
        <v>113</v>
      </c>
      <c r="E36" s="103">
        <v>0.04</v>
      </c>
      <c r="F36" s="104">
        <v>2712.24</v>
      </c>
      <c r="G36" s="104">
        <v>234.42</v>
      </c>
      <c r="H36" s="104">
        <v>872.51</v>
      </c>
      <c r="I36" s="104">
        <v>222.22</v>
      </c>
      <c r="J36" s="105">
        <v>108</v>
      </c>
      <c r="K36" s="105">
        <v>9</v>
      </c>
      <c r="L36" s="105">
        <v>35</v>
      </c>
      <c r="M36" s="105">
        <v>9</v>
      </c>
      <c r="N36" s="105">
        <v>17.3</v>
      </c>
      <c r="O36" s="105">
        <v>0.69</v>
      </c>
      <c r="P36" s="105">
        <v>16.399999999999999</v>
      </c>
      <c r="Q36" s="105">
        <v>0.66</v>
      </c>
    </row>
    <row r="37" spans="1:17" ht="12.75" customHeight="1" x14ac:dyDescent="0.25">
      <c r="A37" s="6">
        <v>12</v>
      </c>
      <c r="B37" s="44" t="s">
        <v>114</v>
      </c>
      <c r="C37" s="69" t="s">
        <v>128</v>
      </c>
      <c r="D37" s="9" t="s">
        <v>123</v>
      </c>
      <c r="E37" s="103">
        <v>2E-3</v>
      </c>
      <c r="F37" s="104">
        <v>8440.59</v>
      </c>
      <c r="G37" s="104">
        <v>2444.6</v>
      </c>
      <c r="H37" s="104">
        <v>572.30999999999995</v>
      </c>
      <c r="I37" s="105"/>
      <c r="J37" s="105">
        <v>17</v>
      </c>
      <c r="K37" s="105">
        <v>5</v>
      </c>
      <c r="L37" s="105">
        <v>1</v>
      </c>
      <c r="M37" s="105"/>
      <c r="N37" s="105">
        <v>170</v>
      </c>
      <c r="O37" s="105">
        <v>0.34</v>
      </c>
      <c r="P37" s="105"/>
      <c r="Q37" s="105"/>
    </row>
    <row r="38" spans="1:17" ht="12.75" customHeight="1" x14ac:dyDescent="0.25">
      <c r="A38" s="6">
        <v>13</v>
      </c>
      <c r="B38" s="44" t="s">
        <v>129</v>
      </c>
      <c r="C38" s="69" t="s">
        <v>130</v>
      </c>
      <c r="D38" s="9" t="s">
        <v>116</v>
      </c>
      <c r="E38" s="45">
        <v>2E-3</v>
      </c>
      <c r="F38" s="104">
        <v>4178.3599999999997</v>
      </c>
      <c r="G38" s="105"/>
      <c r="H38" s="105"/>
      <c r="I38" s="105"/>
      <c r="J38" s="105">
        <v>8</v>
      </c>
      <c r="K38" s="105"/>
      <c r="L38" s="105"/>
      <c r="M38" s="105"/>
      <c r="N38" s="105"/>
      <c r="O38" s="105"/>
      <c r="P38" s="105"/>
      <c r="Q38" s="105"/>
    </row>
    <row r="39" spans="1:17" ht="38.25" customHeight="1" x14ac:dyDescent="0.25">
      <c r="A39" s="6">
        <v>14</v>
      </c>
      <c r="B39" s="44" t="s">
        <v>131</v>
      </c>
      <c r="C39" s="69" t="s">
        <v>132</v>
      </c>
      <c r="D39" s="9" t="s">
        <v>133</v>
      </c>
      <c r="E39" s="103">
        <v>24.72</v>
      </c>
      <c r="F39" s="104">
        <v>91.45</v>
      </c>
      <c r="G39" s="104" t="s">
        <v>134</v>
      </c>
      <c r="H39" s="105"/>
      <c r="I39" s="105"/>
      <c r="J39" s="105">
        <v>2261</v>
      </c>
      <c r="K39" s="105">
        <v>2261</v>
      </c>
      <c r="L39" s="105"/>
      <c r="M39" s="105"/>
      <c r="N39" s="105"/>
      <c r="O39" s="105"/>
      <c r="P39" s="105"/>
      <c r="Q39" s="105"/>
    </row>
    <row r="40" spans="1:17" ht="63" customHeight="1" x14ac:dyDescent="0.25">
      <c r="A40" s="6">
        <v>15</v>
      </c>
      <c r="B40" s="44" t="s">
        <v>131</v>
      </c>
      <c r="C40" s="69" t="s">
        <v>135</v>
      </c>
      <c r="D40" s="9" t="s">
        <v>133</v>
      </c>
      <c r="E40" s="103">
        <v>24.72</v>
      </c>
      <c r="F40" s="104" t="s">
        <v>136</v>
      </c>
      <c r="G40" s="105"/>
      <c r="H40" s="105"/>
      <c r="I40" s="105"/>
      <c r="J40" s="105">
        <v>21703</v>
      </c>
      <c r="K40" s="105"/>
      <c r="L40" s="105"/>
      <c r="M40" s="105"/>
      <c r="N40" s="105"/>
      <c r="O40" s="105"/>
      <c r="P40" s="105"/>
      <c r="Q40" s="105"/>
    </row>
    <row r="41" spans="1:17" ht="42.75" customHeight="1" x14ac:dyDescent="0.25">
      <c r="A41" s="6">
        <v>16</v>
      </c>
      <c r="B41" s="44" t="s">
        <v>131</v>
      </c>
      <c r="C41" s="69" t="s">
        <v>137</v>
      </c>
      <c r="D41" s="9" t="s">
        <v>138</v>
      </c>
      <c r="E41" s="45">
        <v>4</v>
      </c>
      <c r="F41" s="104">
        <v>228.63</v>
      </c>
      <c r="G41" s="104" t="s">
        <v>139</v>
      </c>
      <c r="H41" s="105"/>
      <c r="I41" s="105"/>
      <c r="J41" s="105">
        <v>915</v>
      </c>
      <c r="K41" s="105">
        <v>915</v>
      </c>
      <c r="L41" s="105"/>
      <c r="M41" s="105"/>
      <c r="N41" s="105"/>
      <c r="O41" s="105"/>
      <c r="P41" s="105"/>
      <c r="Q41" s="105"/>
    </row>
    <row r="42" spans="1:17" ht="37.5" customHeight="1" x14ac:dyDescent="0.25">
      <c r="A42" s="6">
        <v>17</v>
      </c>
      <c r="B42" s="44" t="s">
        <v>131</v>
      </c>
      <c r="C42" s="69" t="s">
        <v>140</v>
      </c>
      <c r="D42" s="9" t="s">
        <v>133</v>
      </c>
      <c r="E42" s="103">
        <v>8.2799999999999994</v>
      </c>
      <c r="F42" s="104" t="s">
        <v>141</v>
      </c>
      <c r="G42" s="105"/>
      <c r="H42" s="105"/>
      <c r="I42" s="105"/>
      <c r="J42" s="105">
        <v>15428</v>
      </c>
      <c r="K42" s="105"/>
      <c r="L42" s="105"/>
      <c r="M42" s="105"/>
      <c r="N42" s="105"/>
      <c r="O42" s="105"/>
      <c r="P42" s="105"/>
      <c r="Q42" s="105"/>
    </row>
    <row r="43" spans="1:17" x14ac:dyDescent="0.25">
      <c r="A43" s="144" t="s">
        <v>142</v>
      </c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</row>
    <row r="44" spans="1:17" ht="33.75" customHeight="1" x14ac:dyDescent="0.25">
      <c r="A44" s="6">
        <v>18</v>
      </c>
      <c r="B44" s="44" t="s">
        <v>143</v>
      </c>
      <c r="C44" s="69" t="s">
        <v>144</v>
      </c>
      <c r="D44" s="9" t="s">
        <v>103</v>
      </c>
      <c r="E44" s="45">
        <v>0.1</v>
      </c>
      <c r="F44" s="104">
        <v>583.75</v>
      </c>
      <c r="G44" s="104">
        <v>155.35</v>
      </c>
      <c r="H44" s="104">
        <v>428.4</v>
      </c>
      <c r="I44" s="104">
        <v>39.67</v>
      </c>
      <c r="J44" s="105">
        <v>58</v>
      </c>
      <c r="K44" s="105">
        <v>16</v>
      </c>
      <c r="L44" s="105">
        <v>42</v>
      </c>
      <c r="M44" s="105">
        <v>4</v>
      </c>
      <c r="N44" s="105">
        <v>12.3</v>
      </c>
      <c r="O44" s="105">
        <v>1.23</v>
      </c>
      <c r="P44" s="105">
        <v>2.54</v>
      </c>
      <c r="Q44" s="105">
        <v>0.25</v>
      </c>
    </row>
    <row r="45" spans="1:17" x14ac:dyDescent="0.25">
      <c r="A45" s="146" t="s">
        <v>145</v>
      </c>
      <c r="B45" s="145"/>
      <c r="C45" s="145"/>
      <c r="D45" s="145"/>
      <c r="E45" s="145"/>
      <c r="F45" s="145"/>
      <c r="G45" s="145"/>
      <c r="H45" s="145"/>
      <c r="I45" s="145"/>
      <c r="J45" s="106">
        <v>72011</v>
      </c>
      <c r="K45" s="105"/>
      <c r="L45" s="105"/>
      <c r="M45" s="105"/>
      <c r="N45" s="105"/>
      <c r="O45" s="106">
        <v>364.15</v>
      </c>
      <c r="P45" s="105"/>
      <c r="Q45" s="106">
        <v>10.3</v>
      </c>
    </row>
    <row r="46" spans="1:17" ht="12.75" customHeight="1" x14ac:dyDescent="0.25">
      <c r="A46" s="149" t="s">
        <v>146</v>
      </c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</row>
    <row r="47" spans="1:17" ht="90.75" customHeight="1" x14ac:dyDescent="0.25">
      <c r="A47" s="6">
        <v>19</v>
      </c>
      <c r="B47" s="44" t="s">
        <v>147</v>
      </c>
      <c r="C47" s="69" t="s">
        <v>148</v>
      </c>
      <c r="D47" s="9" t="s">
        <v>123</v>
      </c>
      <c r="E47" s="103">
        <v>1.21</v>
      </c>
      <c r="F47" s="104">
        <v>1137.76</v>
      </c>
      <c r="G47" s="104">
        <v>303.52</v>
      </c>
      <c r="H47" s="104">
        <v>535.13</v>
      </c>
      <c r="I47" s="104">
        <v>53.33</v>
      </c>
      <c r="J47" s="105">
        <v>1377</v>
      </c>
      <c r="K47" s="105">
        <v>367</v>
      </c>
      <c r="L47" s="105">
        <v>648</v>
      </c>
      <c r="M47" s="105">
        <v>65</v>
      </c>
      <c r="N47" s="105">
        <v>22.4</v>
      </c>
      <c r="O47" s="105">
        <v>27.1</v>
      </c>
      <c r="P47" s="105">
        <v>2.81</v>
      </c>
      <c r="Q47" s="105">
        <v>3.4</v>
      </c>
    </row>
    <row r="48" spans="1:17" ht="54.75" customHeight="1" x14ac:dyDescent="0.25">
      <c r="A48" s="6">
        <v>20</v>
      </c>
      <c r="B48" s="44" t="s">
        <v>149</v>
      </c>
      <c r="C48" s="69" t="s">
        <v>150</v>
      </c>
      <c r="D48" s="9" t="s">
        <v>116</v>
      </c>
      <c r="E48" s="103">
        <v>1.21</v>
      </c>
      <c r="F48" s="104">
        <v>13506.5</v>
      </c>
      <c r="G48" s="105"/>
      <c r="H48" s="105"/>
      <c r="I48" s="105"/>
      <c r="J48" s="105">
        <v>16343</v>
      </c>
      <c r="K48" s="105"/>
      <c r="L48" s="105"/>
      <c r="M48" s="105"/>
      <c r="N48" s="105"/>
      <c r="O48" s="105"/>
      <c r="P48" s="105"/>
      <c r="Q48" s="105"/>
    </row>
    <row r="49" spans="1:17" ht="79.5" customHeight="1" x14ac:dyDescent="0.25">
      <c r="A49" s="6">
        <v>21</v>
      </c>
      <c r="B49" s="44" t="s">
        <v>151</v>
      </c>
      <c r="C49" s="69" t="s">
        <v>152</v>
      </c>
      <c r="D49" s="9" t="s">
        <v>100</v>
      </c>
      <c r="E49" s="103">
        <v>0.53600000000000003</v>
      </c>
      <c r="F49" s="104">
        <v>354.5</v>
      </c>
      <c r="G49" s="104">
        <v>120.58</v>
      </c>
      <c r="H49" s="104">
        <v>24.66</v>
      </c>
      <c r="I49" s="104">
        <v>0.32</v>
      </c>
      <c r="J49" s="105">
        <v>190</v>
      </c>
      <c r="K49" s="105">
        <v>65</v>
      </c>
      <c r="L49" s="105">
        <v>13</v>
      </c>
      <c r="M49" s="105"/>
      <c r="N49" s="105">
        <v>7.82</v>
      </c>
      <c r="O49" s="105">
        <v>4.1900000000000004</v>
      </c>
      <c r="P49" s="105">
        <v>0.02</v>
      </c>
      <c r="Q49" s="105">
        <v>0.01</v>
      </c>
    </row>
    <row r="50" spans="1:17" ht="53.4" x14ac:dyDescent="0.25">
      <c r="A50" s="6">
        <v>22</v>
      </c>
      <c r="B50" s="44" t="s">
        <v>153</v>
      </c>
      <c r="C50" s="69" t="s">
        <v>154</v>
      </c>
      <c r="D50" s="9" t="s">
        <v>100</v>
      </c>
      <c r="E50" s="103">
        <v>1.07</v>
      </c>
      <c r="F50" s="104">
        <v>572.02</v>
      </c>
      <c r="G50" s="104">
        <v>470.91</v>
      </c>
      <c r="H50" s="104">
        <v>101.11</v>
      </c>
      <c r="I50" s="104">
        <v>4.55</v>
      </c>
      <c r="J50" s="105">
        <v>612</v>
      </c>
      <c r="K50" s="105">
        <v>504</v>
      </c>
      <c r="L50" s="105">
        <v>108</v>
      </c>
      <c r="M50" s="105">
        <v>5</v>
      </c>
      <c r="N50" s="105">
        <v>39.21</v>
      </c>
      <c r="O50" s="105">
        <v>41.95</v>
      </c>
      <c r="P50" s="105">
        <v>0.25</v>
      </c>
      <c r="Q50" s="105">
        <v>0.27</v>
      </c>
    </row>
    <row r="51" spans="1:17" ht="36" x14ac:dyDescent="0.25">
      <c r="A51" s="6">
        <v>23</v>
      </c>
      <c r="B51" s="44" t="s">
        <v>131</v>
      </c>
      <c r="C51" s="69" t="s">
        <v>155</v>
      </c>
      <c r="D51" s="9" t="s">
        <v>133</v>
      </c>
      <c r="E51" s="45">
        <v>108</v>
      </c>
      <c r="F51" s="104" t="s">
        <v>156</v>
      </c>
      <c r="G51" s="105"/>
      <c r="H51" s="105"/>
      <c r="I51" s="105"/>
      <c r="J51" s="105">
        <v>9015</v>
      </c>
      <c r="K51" s="105"/>
      <c r="L51" s="105"/>
      <c r="M51" s="105"/>
      <c r="N51" s="105"/>
      <c r="O51" s="105"/>
      <c r="P51" s="105"/>
      <c r="Q51" s="105"/>
    </row>
    <row r="52" spans="1:17" ht="45.6" x14ac:dyDescent="0.25">
      <c r="A52" s="6">
        <v>25</v>
      </c>
      <c r="B52" s="44" t="s">
        <v>157</v>
      </c>
      <c r="C52" s="69" t="s">
        <v>158</v>
      </c>
      <c r="D52" s="9" t="s">
        <v>100</v>
      </c>
      <c r="E52" s="103">
        <v>1.07</v>
      </c>
      <c r="F52" s="104">
        <v>296.77</v>
      </c>
      <c r="G52" s="104">
        <v>287.94</v>
      </c>
      <c r="H52" s="104">
        <v>8.83</v>
      </c>
      <c r="I52" s="105"/>
      <c r="J52" s="105">
        <v>318</v>
      </c>
      <c r="K52" s="105">
        <v>309</v>
      </c>
      <c r="L52" s="105">
        <v>9</v>
      </c>
      <c r="M52" s="105"/>
      <c r="N52" s="105">
        <v>26.2</v>
      </c>
      <c r="O52" s="105">
        <v>28.03</v>
      </c>
      <c r="P52" s="105"/>
      <c r="Q52" s="105"/>
    </row>
    <row r="53" spans="1:17" ht="39.75" customHeight="1" x14ac:dyDescent="0.25">
      <c r="A53" s="6">
        <v>26</v>
      </c>
      <c r="B53" s="44" t="s">
        <v>159</v>
      </c>
      <c r="C53" s="69" t="s">
        <v>160</v>
      </c>
      <c r="D53" s="9" t="s">
        <v>133</v>
      </c>
      <c r="E53" s="45">
        <v>108</v>
      </c>
      <c r="F53" s="104">
        <v>13.78</v>
      </c>
      <c r="G53" s="105"/>
      <c r="H53" s="105"/>
      <c r="I53" s="105"/>
      <c r="J53" s="105">
        <v>1488</v>
      </c>
      <c r="K53" s="105"/>
      <c r="L53" s="105"/>
      <c r="M53" s="105"/>
      <c r="N53" s="105"/>
      <c r="O53" s="105"/>
      <c r="P53" s="105"/>
      <c r="Q53" s="105"/>
    </row>
    <row r="54" spans="1:17" ht="38.25" customHeight="1" x14ac:dyDescent="0.25">
      <c r="A54" s="6">
        <v>27</v>
      </c>
      <c r="B54" s="44" t="s">
        <v>151</v>
      </c>
      <c r="C54" s="69" t="s">
        <v>161</v>
      </c>
      <c r="D54" s="9" t="s">
        <v>100</v>
      </c>
      <c r="E54" s="103">
        <v>1.07</v>
      </c>
      <c r="F54" s="104">
        <v>389.95</v>
      </c>
      <c r="G54" s="104">
        <v>132.63999999999999</v>
      </c>
      <c r="H54" s="104">
        <v>27.13</v>
      </c>
      <c r="I54" s="104">
        <v>0.35</v>
      </c>
      <c r="J54" s="105">
        <v>417</v>
      </c>
      <c r="K54" s="105">
        <v>142</v>
      </c>
      <c r="L54" s="105">
        <v>29</v>
      </c>
      <c r="M54" s="105"/>
      <c r="N54" s="105">
        <v>8.6</v>
      </c>
      <c r="O54" s="105">
        <v>9.1999999999999993</v>
      </c>
      <c r="P54" s="105">
        <v>0.02</v>
      </c>
      <c r="Q54" s="105">
        <v>0.02</v>
      </c>
    </row>
    <row r="55" spans="1:17" x14ac:dyDescent="0.25">
      <c r="A55" s="146" t="s">
        <v>162</v>
      </c>
      <c r="B55" s="145"/>
      <c r="C55" s="145"/>
      <c r="D55" s="145"/>
      <c r="E55" s="145"/>
      <c r="F55" s="145"/>
      <c r="G55" s="145"/>
      <c r="H55" s="145"/>
      <c r="I55" s="145"/>
      <c r="J55" s="106">
        <v>34000</v>
      </c>
      <c r="K55" s="105"/>
      <c r="L55" s="105"/>
      <c r="M55" s="105"/>
      <c r="N55" s="105"/>
      <c r="O55" s="106">
        <v>141.80000000000001</v>
      </c>
      <c r="P55" s="105"/>
      <c r="Q55" s="106">
        <v>5.56</v>
      </c>
    </row>
    <row r="56" spans="1:17" ht="12.75" customHeight="1" x14ac:dyDescent="0.25">
      <c r="A56" s="149" t="s">
        <v>163</v>
      </c>
      <c r="B56" s="145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</row>
    <row r="57" spans="1:17" ht="73.5" customHeight="1" x14ac:dyDescent="0.25">
      <c r="A57" s="6">
        <v>28</v>
      </c>
      <c r="B57" s="44" t="s">
        <v>164</v>
      </c>
      <c r="C57" s="69" t="s">
        <v>165</v>
      </c>
      <c r="D57" s="9" t="s">
        <v>100</v>
      </c>
      <c r="E57" s="103">
        <v>2.94</v>
      </c>
      <c r="F57" s="104">
        <v>2722.42</v>
      </c>
      <c r="G57" s="104">
        <v>1137.3800000000001</v>
      </c>
      <c r="H57" s="104">
        <v>182.31</v>
      </c>
      <c r="I57" s="104">
        <v>78.56</v>
      </c>
      <c r="J57" s="105">
        <v>8004</v>
      </c>
      <c r="K57" s="105">
        <v>3344</v>
      </c>
      <c r="L57" s="105">
        <v>536</v>
      </c>
      <c r="M57" s="105">
        <v>231</v>
      </c>
      <c r="N57" s="105">
        <v>85.84</v>
      </c>
      <c r="O57" s="105">
        <v>252.37</v>
      </c>
      <c r="P57" s="105">
        <v>6.29</v>
      </c>
      <c r="Q57" s="105">
        <v>18.489999999999998</v>
      </c>
    </row>
    <row r="58" spans="1:17" ht="63" customHeight="1" x14ac:dyDescent="0.25">
      <c r="A58" s="6">
        <v>29</v>
      </c>
      <c r="B58" s="44" t="s">
        <v>166</v>
      </c>
      <c r="C58" s="69" t="s">
        <v>167</v>
      </c>
      <c r="D58" s="9" t="s">
        <v>100</v>
      </c>
      <c r="E58" s="45">
        <v>2.94</v>
      </c>
      <c r="F58" s="104">
        <v>1444.59</v>
      </c>
      <c r="G58" s="104">
        <v>541.83000000000004</v>
      </c>
      <c r="H58" s="104">
        <v>17.18</v>
      </c>
      <c r="I58" s="104">
        <v>0.31</v>
      </c>
      <c r="J58" s="105">
        <v>4247</v>
      </c>
      <c r="K58" s="105">
        <v>1593</v>
      </c>
      <c r="L58" s="105">
        <v>51</v>
      </c>
      <c r="M58" s="105">
        <v>1</v>
      </c>
      <c r="N58" s="105">
        <v>42.9</v>
      </c>
      <c r="O58" s="105">
        <v>126.13</v>
      </c>
      <c r="P58" s="105">
        <v>0.02</v>
      </c>
      <c r="Q58" s="105">
        <v>0.06</v>
      </c>
    </row>
    <row r="59" spans="1:17" ht="38.25" customHeight="1" x14ac:dyDescent="0.25">
      <c r="A59" s="6">
        <v>30</v>
      </c>
      <c r="B59" s="44" t="s">
        <v>168</v>
      </c>
      <c r="C59" s="69" t="s">
        <v>169</v>
      </c>
      <c r="D59" s="9" t="s">
        <v>116</v>
      </c>
      <c r="E59" s="45">
        <v>0.185</v>
      </c>
      <c r="F59" s="104">
        <v>33000</v>
      </c>
      <c r="G59" s="105"/>
      <c r="H59" s="105"/>
      <c r="I59" s="105"/>
      <c r="J59" s="105">
        <v>6105</v>
      </c>
      <c r="K59" s="105"/>
      <c r="L59" s="105"/>
      <c r="M59" s="105"/>
      <c r="N59" s="105"/>
      <c r="O59" s="105"/>
      <c r="P59" s="105"/>
      <c r="Q59" s="105"/>
    </row>
    <row r="60" spans="1:17" x14ac:dyDescent="0.25">
      <c r="A60" s="146" t="s">
        <v>170</v>
      </c>
      <c r="B60" s="145"/>
      <c r="C60" s="145"/>
      <c r="D60" s="145"/>
      <c r="E60" s="145"/>
      <c r="F60" s="145"/>
      <c r="G60" s="145"/>
      <c r="H60" s="145"/>
      <c r="I60" s="145"/>
      <c r="J60" s="106">
        <v>32782</v>
      </c>
      <c r="K60" s="105"/>
      <c r="L60" s="105"/>
      <c r="M60" s="105"/>
      <c r="N60" s="105"/>
      <c r="O60" s="106">
        <v>522.34</v>
      </c>
      <c r="P60" s="105"/>
      <c r="Q60" s="106">
        <v>27.83</v>
      </c>
    </row>
    <row r="61" spans="1:17" x14ac:dyDescent="0.25">
      <c r="A61" s="147" t="s">
        <v>171</v>
      </c>
      <c r="B61" s="148"/>
      <c r="C61" s="148"/>
      <c r="D61" s="148"/>
      <c r="E61" s="148"/>
      <c r="F61" s="148"/>
      <c r="G61" s="148"/>
      <c r="H61" s="148"/>
      <c r="I61" s="148"/>
      <c r="J61" s="148"/>
      <c r="K61" s="148"/>
      <c r="L61" s="148"/>
      <c r="M61" s="148"/>
      <c r="N61" s="148"/>
      <c r="O61" s="148"/>
      <c r="P61" s="148"/>
      <c r="Q61" s="148"/>
    </row>
    <row r="62" spans="1:17" x14ac:dyDescent="0.25">
      <c r="A62" s="144" t="s">
        <v>32</v>
      </c>
      <c r="B62" s="145"/>
      <c r="C62" s="145"/>
      <c r="D62" s="145"/>
      <c r="E62" s="145"/>
      <c r="F62" s="145"/>
      <c r="G62" s="145"/>
      <c r="H62" s="145"/>
      <c r="I62" s="145"/>
      <c r="J62" s="104">
        <v>113885</v>
      </c>
      <c r="K62" s="104">
        <v>16178</v>
      </c>
      <c r="L62" s="104">
        <v>6484</v>
      </c>
      <c r="M62" s="104">
        <v>652</v>
      </c>
      <c r="N62" s="105"/>
      <c r="O62" s="104">
        <v>880</v>
      </c>
      <c r="P62" s="105"/>
      <c r="Q62" s="104">
        <v>43.74</v>
      </c>
    </row>
    <row r="63" spans="1:17" x14ac:dyDescent="0.25">
      <c r="A63" s="144" t="s">
        <v>67</v>
      </c>
      <c r="B63" s="145"/>
      <c r="C63" s="145"/>
      <c r="D63" s="145"/>
      <c r="E63" s="145"/>
      <c r="F63" s="145"/>
      <c r="G63" s="145"/>
      <c r="H63" s="145"/>
      <c r="I63" s="145"/>
      <c r="J63" s="104">
        <v>121169</v>
      </c>
      <c r="K63" s="104">
        <v>21760</v>
      </c>
      <c r="L63" s="104">
        <v>8006</v>
      </c>
      <c r="M63" s="104">
        <v>896</v>
      </c>
      <c r="N63" s="105"/>
      <c r="O63" s="104">
        <v>1154.1199999999999</v>
      </c>
      <c r="P63" s="105"/>
      <c r="Q63" s="104">
        <v>57.94</v>
      </c>
    </row>
    <row r="64" spans="1:17" x14ac:dyDescent="0.25">
      <c r="A64" s="144" t="s">
        <v>49</v>
      </c>
      <c r="B64" s="145"/>
      <c r="C64" s="145"/>
      <c r="D64" s="145"/>
      <c r="E64" s="145"/>
      <c r="F64" s="145"/>
      <c r="G64" s="145"/>
      <c r="H64" s="145"/>
      <c r="I64" s="145"/>
      <c r="J64" s="105"/>
      <c r="K64" s="105"/>
      <c r="L64" s="105"/>
      <c r="M64" s="105"/>
      <c r="N64" s="105"/>
      <c r="O64" s="105"/>
      <c r="P64" s="105"/>
      <c r="Q64" s="105"/>
    </row>
    <row r="65" spans="1:17" x14ac:dyDescent="0.25">
      <c r="A65" s="144" t="s">
        <v>172</v>
      </c>
      <c r="B65" s="145"/>
      <c r="C65" s="145"/>
      <c r="D65" s="145"/>
      <c r="E65" s="145"/>
      <c r="F65" s="145"/>
      <c r="G65" s="145"/>
      <c r="H65" s="145"/>
      <c r="I65" s="145"/>
      <c r="J65" s="104">
        <v>723</v>
      </c>
      <c r="K65" s="104">
        <v>696</v>
      </c>
      <c r="L65" s="104">
        <v>28</v>
      </c>
      <c r="M65" s="104">
        <v>28</v>
      </c>
      <c r="N65" s="105"/>
      <c r="O65" s="105"/>
      <c r="P65" s="105"/>
      <c r="Q65" s="105"/>
    </row>
    <row r="66" spans="1:17" x14ac:dyDescent="0.25">
      <c r="A66" s="144" t="s">
        <v>173</v>
      </c>
      <c r="B66" s="145"/>
      <c r="C66" s="145"/>
      <c r="D66" s="145"/>
      <c r="E66" s="145"/>
      <c r="F66" s="145"/>
      <c r="G66" s="145"/>
      <c r="H66" s="145"/>
      <c r="I66" s="145"/>
      <c r="J66" s="104">
        <v>2675</v>
      </c>
      <c r="K66" s="104">
        <v>1929</v>
      </c>
      <c r="L66" s="104">
        <v>747</v>
      </c>
      <c r="M66" s="104">
        <v>108</v>
      </c>
      <c r="N66" s="105"/>
      <c r="O66" s="104">
        <v>108.2115</v>
      </c>
      <c r="P66" s="105"/>
      <c r="Q66" s="104">
        <v>7.0875000000000004</v>
      </c>
    </row>
    <row r="67" spans="1:17" x14ac:dyDescent="0.25">
      <c r="A67" s="144" t="s">
        <v>174</v>
      </c>
      <c r="B67" s="145"/>
      <c r="C67" s="145"/>
      <c r="D67" s="145"/>
      <c r="E67" s="145"/>
      <c r="F67" s="145"/>
      <c r="G67" s="145"/>
      <c r="H67" s="145"/>
      <c r="I67" s="145"/>
      <c r="J67" s="104">
        <v>3706</v>
      </c>
      <c r="K67" s="104">
        <v>2958</v>
      </c>
      <c r="L67" s="104">
        <v>747</v>
      </c>
      <c r="M67" s="104">
        <v>108</v>
      </c>
      <c r="N67" s="105"/>
      <c r="O67" s="104">
        <v>165.92400000000001</v>
      </c>
      <c r="P67" s="105"/>
      <c r="Q67" s="104">
        <v>7.09</v>
      </c>
    </row>
    <row r="68" spans="1:17" x14ac:dyDescent="0.25">
      <c r="A68" s="144" t="s">
        <v>175</v>
      </c>
      <c r="B68" s="145"/>
      <c r="C68" s="145"/>
      <c r="D68" s="145"/>
      <c r="E68" s="145"/>
      <c r="F68" s="145"/>
      <c r="G68" s="145"/>
      <c r="H68" s="145"/>
      <c r="I68" s="145"/>
      <c r="J68" s="104">
        <v>180</v>
      </c>
      <c r="K68" s="105"/>
      <c r="L68" s="105"/>
      <c r="M68" s="105"/>
      <c r="N68" s="105"/>
      <c r="O68" s="105"/>
      <c r="P68" s="105"/>
      <c r="Q68" s="105"/>
    </row>
    <row r="69" spans="1:17" x14ac:dyDescent="0.25">
      <c r="A69" s="144" t="s">
        <v>33</v>
      </c>
      <c r="B69" s="145"/>
      <c r="C69" s="145"/>
      <c r="D69" s="145"/>
      <c r="E69" s="145"/>
      <c r="F69" s="145"/>
      <c r="G69" s="145"/>
      <c r="H69" s="145"/>
      <c r="I69" s="145"/>
      <c r="J69" s="104">
        <v>17418</v>
      </c>
      <c r="K69" s="105"/>
      <c r="L69" s="105"/>
      <c r="M69" s="105"/>
      <c r="N69" s="105"/>
      <c r="O69" s="105"/>
      <c r="P69" s="105"/>
      <c r="Q69" s="105"/>
    </row>
    <row r="70" spans="1:17" x14ac:dyDescent="0.25">
      <c r="A70" s="144" t="s">
        <v>49</v>
      </c>
      <c r="B70" s="145"/>
      <c r="C70" s="145"/>
      <c r="D70" s="145"/>
      <c r="E70" s="145"/>
      <c r="F70" s="145"/>
      <c r="G70" s="145"/>
      <c r="H70" s="145"/>
      <c r="I70" s="145"/>
      <c r="J70" s="105"/>
      <c r="K70" s="105"/>
      <c r="L70" s="105"/>
      <c r="M70" s="105"/>
      <c r="N70" s="105"/>
      <c r="O70" s="105"/>
      <c r="P70" s="105"/>
      <c r="Q70" s="105"/>
    </row>
    <row r="71" spans="1:17" x14ac:dyDescent="0.25">
      <c r="A71" s="144" t="s">
        <v>176</v>
      </c>
      <c r="B71" s="145"/>
      <c r="C71" s="145"/>
      <c r="D71" s="145"/>
      <c r="E71" s="145"/>
      <c r="F71" s="145"/>
      <c r="G71" s="145"/>
      <c r="H71" s="145"/>
      <c r="I71" s="145"/>
      <c r="J71" s="104">
        <v>27</v>
      </c>
      <c r="K71" s="105"/>
      <c r="L71" s="105"/>
      <c r="M71" s="105"/>
      <c r="N71" s="105"/>
      <c r="O71" s="105"/>
      <c r="P71" s="105"/>
      <c r="Q71" s="105"/>
    </row>
    <row r="72" spans="1:17" x14ac:dyDescent="0.25">
      <c r="A72" s="144" t="s">
        <v>177</v>
      </c>
      <c r="B72" s="145"/>
      <c r="C72" s="145"/>
      <c r="D72" s="145"/>
      <c r="E72" s="145"/>
      <c r="F72" s="145"/>
      <c r="G72" s="145"/>
      <c r="H72" s="145"/>
      <c r="I72" s="145"/>
      <c r="J72" s="104">
        <v>254</v>
      </c>
      <c r="K72" s="105"/>
      <c r="L72" s="105"/>
      <c r="M72" s="105"/>
      <c r="N72" s="105"/>
      <c r="O72" s="105"/>
      <c r="P72" s="105"/>
      <c r="Q72" s="105"/>
    </row>
    <row r="73" spans="1:17" x14ac:dyDescent="0.25">
      <c r="A73" s="144" t="s">
        <v>178</v>
      </c>
      <c r="B73" s="145"/>
      <c r="C73" s="145"/>
      <c r="D73" s="145"/>
      <c r="E73" s="145"/>
      <c r="F73" s="145"/>
      <c r="G73" s="145"/>
      <c r="H73" s="145"/>
      <c r="I73" s="145"/>
      <c r="J73" s="104">
        <v>835</v>
      </c>
      <c r="K73" s="105"/>
      <c r="L73" s="105"/>
      <c r="M73" s="105"/>
      <c r="N73" s="105"/>
      <c r="O73" s="105"/>
      <c r="P73" s="105"/>
      <c r="Q73" s="105"/>
    </row>
    <row r="74" spans="1:17" x14ac:dyDescent="0.25">
      <c r="A74" s="144" t="s">
        <v>179</v>
      </c>
      <c r="B74" s="145"/>
      <c r="C74" s="145"/>
      <c r="D74" s="145"/>
      <c r="E74" s="145"/>
      <c r="F74" s="145"/>
      <c r="G74" s="145"/>
      <c r="H74" s="145"/>
      <c r="I74" s="145"/>
      <c r="J74" s="104">
        <v>8787</v>
      </c>
      <c r="K74" s="105"/>
      <c r="L74" s="105"/>
      <c r="M74" s="105"/>
      <c r="N74" s="105"/>
      <c r="O74" s="105"/>
      <c r="P74" s="105"/>
      <c r="Q74" s="105"/>
    </row>
    <row r="75" spans="1:17" x14ac:dyDescent="0.25">
      <c r="A75" s="144" t="s">
        <v>180</v>
      </c>
      <c r="B75" s="145"/>
      <c r="C75" s="145"/>
      <c r="D75" s="145"/>
      <c r="E75" s="145"/>
      <c r="F75" s="145"/>
      <c r="G75" s="145"/>
      <c r="H75" s="145"/>
      <c r="I75" s="145"/>
      <c r="J75" s="104">
        <v>1991</v>
      </c>
      <c r="K75" s="105"/>
      <c r="L75" s="105"/>
      <c r="M75" s="105"/>
      <c r="N75" s="105"/>
      <c r="O75" s="105"/>
      <c r="P75" s="105"/>
      <c r="Q75" s="105"/>
    </row>
    <row r="76" spans="1:17" x14ac:dyDescent="0.25">
      <c r="A76" s="144" t="s">
        <v>181</v>
      </c>
      <c r="B76" s="145"/>
      <c r="C76" s="145"/>
      <c r="D76" s="145"/>
      <c r="E76" s="145"/>
      <c r="F76" s="145"/>
      <c r="G76" s="145"/>
      <c r="H76" s="145"/>
      <c r="I76" s="145"/>
      <c r="J76" s="104">
        <v>5486</v>
      </c>
      <c r="K76" s="105"/>
      <c r="L76" s="105"/>
      <c r="M76" s="105"/>
      <c r="N76" s="105"/>
      <c r="O76" s="105"/>
      <c r="P76" s="105"/>
      <c r="Q76" s="105"/>
    </row>
    <row r="77" spans="1:17" x14ac:dyDescent="0.25">
      <c r="A77" s="144" t="s">
        <v>182</v>
      </c>
      <c r="B77" s="145"/>
      <c r="C77" s="145"/>
      <c r="D77" s="145"/>
      <c r="E77" s="145"/>
      <c r="F77" s="145"/>
      <c r="G77" s="145"/>
      <c r="H77" s="145"/>
      <c r="I77" s="145"/>
      <c r="J77" s="104">
        <v>38</v>
      </c>
      <c r="K77" s="105"/>
      <c r="L77" s="105"/>
      <c r="M77" s="105"/>
      <c r="N77" s="105"/>
      <c r="O77" s="105"/>
      <c r="P77" s="105"/>
      <c r="Q77" s="105"/>
    </row>
    <row r="78" spans="1:17" x14ac:dyDescent="0.25">
      <c r="A78" s="144" t="s">
        <v>34</v>
      </c>
      <c r="B78" s="145"/>
      <c r="C78" s="145"/>
      <c r="D78" s="145"/>
      <c r="E78" s="145"/>
      <c r="F78" s="145"/>
      <c r="G78" s="145"/>
      <c r="H78" s="145"/>
      <c r="I78" s="145"/>
      <c r="J78" s="104">
        <v>10433</v>
      </c>
      <c r="K78" s="105"/>
      <c r="L78" s="105"/>
      <c r="M78" s="105"/>
      <c r="N78" s="105"/>
      <c r="O78" s="105"/>
      <c r="P78" s="105"/>
      <c r="Q78" s="105"/>
    </row>
    <row r="79" spans="1:17" x14ac:dyDescent="0.25">
      <c r="A79" s="144" t="s">
        <v>49</v>
      </c>
      <c r="B79" s="145"/>
      <c r="C79" s="145"/>
      <c r="D79" s="145"/>
      <c r="E79" s="145"/>
      <c r="F79" s="145"/>
      <c r="G79" s="145"/>
      <c r="H79" s="145"/>
      <c r="I79" s="145"/>
      <c r="J79" s="105"/>
      <c r="K79" s="105"/>
      <c r="L79" s="105"/>
      <c r="M79" s="105"/>
      <c r="N79" s="105"/>
      <c r="O79" s="105"/>
      <c r="P79" s="105"/>
      <c r="Q79" s="105"/>
    </row>
    <row r="80" spans="1:17" x14ac:dyDescent="0.25">
      <c r="A80" s="144" t="s">
        <v>183</v>
      </c>
      <c r="B80" s="145"/>
      <c r="C80" s="145"/>
      <c r="D80" s="145"/>
      <c r="E80" s="145"/>
      <c r="F80" s="145"/>
      <c r="G80" s="145"/>
      <c r="H80" s="145"/>
      <c r="I80" s="145"/>
      <c r="J80" s="104">
        <v>178</v>
      </c>
      <c r="K80" s="105"/>
      <c r="L80" s="105"/>
      <c r="M80" s="105"/>
      <c r="N80" s="105"/>
      <c r="O80" s="105"/>
      <c r="P80" s="105"/>
      <c r="Q80" s="105"/>
    </row>
    <row r="81" spans="1:17" x14ac:dyDescent="0.25">
      <c r="A81" s="144" t="s">
        <v>184</v>
      </c>
      <c r="B81" s="145"/>
      <c r="C81" s="145"/>
      <c r="D81" s="145"/>
      <c r="E81" s="145"/>
      <c r="F81" s="145"/>
      <c r="G81" s="145"/>
      <c r="H81" s="145"/>
      <c r="I81" s="145"/>
      <c r="J81" s="104">
        <v>4511</v>
      </c>
      <c r="K81" s="105"/>
      <c r="L81" s="105"/>
      <c r="M81" s="105"/>
      <c r="N81" s="105"/>
      <c r="O81" s="105"/>
      <c r="P81" s="105"/>
      <c r="Q81" s="105"/>
    </row>
    <row r="82" spans="1:17" x14ac:dyDescent="0.25">
      <c r="A82" s="144" t="s">
        <v>185</v>
      </c>
      <c r="B82" s="145"/>
      <c r="C82" s="145"/>
      <c r="D82" s="145"/>
      <c r="E82" s="145"/>
      <c r="F82" s="145"/>
      <c r="G82" s="145"/>
      <c r="H82" s="145"/>
      <c r="I82" s="145"/>
      <c r="J82" s="104">
        <v>109</v>
      </c>
      <c r="K82" s="105"/>
      <c r="L82" s="105"/>
      <c r="M82" s="105"/>
      <c r="N82" s="105"/>
      <c r="O82" s="105"/>
      <c r="P82" s="105"/>
      <c r="Q82" s="105"/>
    </row>
    <row r="83" spans="1:17" x14ac:dyDescent="0.25">
      <c r="A83" s="144" t="s">
        <v>186</v>
      </c>
      <c r="B83" s="145"/>
      <c r="C83" s="145"/>
      <c r="D83" s="145"/>
      <c r="E83" s="145"/>
      <c r="F83" s="145"/>
      <c r="G83" s="145"/>
      <c r="H83" s="145"/>
      <c r="I83" s="145"/>
      <c r="J83" s="104">
        <v>1476</v>
      </c>
      <c r="K83" s="105"/>
      <c r="L83" s="105"/>
      <c r="M83" s="105"/>
      <c r="N83" s="105"/>
      <c r="O83" s="105"/>
      <c r="P83" s="105"/>
      <c r="Q83" s="105"/>
    </row>
    <row r="84" spans="1:17" x14ac:dyDescent="0.25">
      <c r="A84" s="144" t="s">
        <v>187</v>
      </c>
      <c r="B84" s="145"/>
      <c r="C84" s="145"/>
      <c r="D84" s="145"/>
      <c r="E84" s="145"/>
      <c r="F84" s="145"/>
      <c r="G84" s="145"/>
      <c r="H84" s="145"/>
      <c r="I84" s="145"/>
      <c r="J84" s="104">
        <v>3598</v>
      </c>
      <c r="K84" s="105"/>
      <c r="L84" s="105"/>
      <c r="M84" s="105"/>
      <c r="N84" s="105"/>
      <c r="O84" s="105"/>
      <c r="P84" s="105"/>
      <c r="Q84" s="105"/>
    </row>
    <row r="85" spans="1:17" x14ac:dyDescent="0.25">
      <c r="A85" s="144" t="s">
        <v>188</v>
      </c>
      <c r="B85" s="145"/>
      <c r="C85" s="145"/>
      <c r="D85" s="145"/>
      <c r="E85" s="145"/>
      <c r="F85" s="145"/>
      <c r="G85" s="145"/>
      <c r="H85" s="145"/>
      <c r="I85" s="145"/>
      <c r="J85" s="104">
        <v>561</v>
      </c>
      <c r="K85" s="105"/>
      <c r="L85" s="105"/>
      <c r="M85" s="105"/>
      <c r="N85" s="105"/>
      <c r="O85" s="105"/>
      <c r="P85" s="105"/>
      <c r="Q85" s="105"/>
    </row>
    <row r="86" spans="1:17" x14ac:dyDescent="0.25">
      <c r="A86" s="146" t="s">
        <v>35</v>
      </c>
      <c r="B86" s="145"/>
      <c r="C86" s="145"/>
      <c r="D86" s="145"/>
      <c r="E86" s="145"/>
      <c r="F86" s="145"/>
      <c r="G86" s="145"/>
      <c r="H86" s="145"/>
      <c r="I86" s="145"/>
      <c r="J86" s="105"/>
      <c r="K86" s="105"/>
      <c r="L86" s="105"/>
      <c r="M86" s="105"/>
      <c r="N86" s="105"/>
      <c r="O86" s="105"/>
      <c r="P86" s="105"/>
      <c r="Q86" s="105"/>
    </row>
    <row r="87" spans="1:17" x14ac:dyDescent="0.25">
      <c r="A87" s="144" t="s">
        <v>36</v>
      </c>
      <c r="B87" s="145"/>
      <c r="C87" s="145"/>
      <c r="D87" s="145"/>
      <c r="E87" s="145"/>
      <c r="F87" s="145"/>
      <c r="G87" s="145"/>
      <c r="H87" s="145"/>
      <c r="I87" s="145"/>
      <c r="J87" s="104">
        <v>149020</v>
      </c>
      <c r="K87" s="105"/>
      <c r="L87" s="105"/>
      <c r="M87" s="105"/>
      <c r="N87" s="105"/>
      <c r="O87" s="104">
        <v>1154.1199999999999</v>
      </c>
      <c r="P87" s="105"/>
      <c r="Q87" s="104">
        <v>57.94</v>
      </c>
    </row>
    <row r="88" spans="1:17" x14ac:dyDescent="0.25">
      <c r="A88" s="144" t="s">
        <v>37</v>
      </c>
      <c r="B88" s="145"/>
      <c r="C88" s="145"/>
      <c r="D88" s="145"/>
      <c r="E88" s="145"/>
      <c r="F88" s="145"/>
      <c r="G88" s="145"/>
      <c r="H88" s="145"/>
      <c r="I88" s="145"/>
      <c r="J88" s="105"/>
      <c r="K88" s="105"/>
      <c r="L88" s="105"/>
      <c r="M88" s="105"/>
      <c r="N88" s="105"/>
      <c r="O88" s="105"/>
      <c r="P88" s="105"/>
      <c r="Q88" s="105"/>
    </row>
    <row r="89" spans="1:17" x14ac:dyDescent="0.25">
      <c r="A89" s="144" t="s">
        <v>189</v>
      </c>
      <c r="B89" s="145"/>
      <c r="C89" s="145"/>
      <c r="D89" s="145"/>
      <c r="E89" s="145"/>
      <c r="F89" s="145"/>
      <c r="G89" s="145"/>
      <c r="H89" s="145"/>
      <c r="I89" s="145"/>
      <c r="J89" s="104">
        <v>91403</v>
      </c>
      <c r="K89" s="105"/>
      <c r="L89" s="105"/>
      <c r="M89" s="105"/>
      <c r="N89" s="105"/>
      <c r="O89" s="105"/>
      <c r="P89" s="105"/>
      <c r="Q89" s="105"/>
    </row>
    <row r="90" spans="1:17" x14ac:dyDescent="0.25">
      <c r="A90" s="144" t="s">
        <v>190</v>
      </c>
      <c r="B90" s="145"/>
      <c r="C90" s="145"/>
      <c r="D90" s="145"/>
      <c r="E90" s="145"/>
      <c r="F90" s="145"/>
      <c r="G90" s="145"/>
      <c r="H90" s="145"/>
      <c r="I90" s="145"/>
      <c r="J90" s="104">
        <f>8006-M63</f>
        <v>7110</v>
      </c>
      <c r="K90" s="105"/>
      <c r="L90" s="105"/>
      <c r="M90" s="105"/>
      <c r="N90" s="105"/>
      <c r="O90" s="105"/>
      <c r="P90" s="105"/>
      <c r="Q90" s="105"/>
    </row>
    <row r="91" spans="1:17" x14ac:dyDescent="0.25">
      <c r="A91" s="144" t="s">
        <v>38</v>
      </c>
      <c r="B91" s="145"/>
      <c r="C91" s="145"/>
      <c r="D91" s="145"/>
      <c r="E91" s="145"/>
      <c r="F91" s="145"/>
      <c r="G91" s="145"/>
      <c r="H91" s="145"/>
      <c r="I91" s="145"/>
      <c r="J91" s="104">
        <v>22656</v>
      </c>
      <c r="K91" s="105"/>
      <c r="L91" s="105"/>
      <c r="M91" s="105"/>
      <c r="N91" s="105"/>
      <c r="O91" s="105"/>
      <c r="P91" s="105"/>
      <c r="Q91" s="105"/>
    </row>
    <row r="92" spans="1:17" x14ac:dyDescent="0.25">
      <c r="A92" s="144" t="s">
        <v>39</v>
      </c>
      <c r="B92" s="145"/>
      <c r="C92" s="145"/>
      <c r="D92" s="145"/>
      <c r="E92" s="145"/>
      <c r="F92" s="145"/>
      <c r="G92" s="145"/>
      <c r="H92" s="145"/>
      <c r="I92" s="145"/>
      <c r="J92" s="104">
        <v>17418</v>
      </c>
      <c r="K92" s="105"/>
      <c r="L92" s="105"/>
      <c r="M92" s="105"/>
      <c r="N92" s="105"/>
      <c r="O92" s="105"/>
      <c r="P92" s="105"/>
      <c r="Q92" s="105"/>
    </row>
    <row r="93" spans="1:17" x14ac:dyDescent="0.25">
      <c r="A93" s="144" t="s">
        <v>40</v>
      </c>
      <c r="B93" s="145"/>
      <c r="C93" s="145"/>
      <c r="D93" s="145"/>
      <c r="E93" s="145"/>
      <c r="F93" s="145"/>
      <c r="G93" s="145"/>
      <c r="H93" s="145"/>
      <c r="I93" s="145"/>
      <c r="J93" s="104">
        <v>10433</v>
      </c>
      <c r="K93" s="105"/>
      <c r="L93" s="105"/>
      <c r="M93" s="105"/>
      <c r="N93" s="105"/>
      <c r="O93" s="105"/>
      <c r="P93" s="105"/>
      <c r="Q93" s="105"/>
    </row>
    <row r="94" spans="1:17" x14ac:dyDescent="0.25">
      <c r="A94" s="146" t="s">
        <v>41</v>
      </c>
      <c r="B94" s="145"/>
      <c r="C94" s="145"/>
      <c r="D94" s="145"/>
      <c r="E94" s="145"/>
      <c r="F94" s="145"/>
      <c r="G94" s="145"/>
      <c r="H94" s="145"/>
      <c r="I94" s="145"/>
      <c r="J94" s="106">
        <v>149020</v>
      </c>
      <c r="K94" s="105"/>
      <c r="L94" s="105"/>
      <c r="M94" s="105"/>
      <c r="N94" s="105"/>
      <c r="O94" s="106">
        <v>1154.1199999999999</v>
      </c>
      <c r="P94" s="105"/>
      <c r="Q94" s="106">
        <v>57.94</v>
      </c>
    </row>
    <row r="95" spans="1:17" x14ac:dyDescent="0.25">
      <c r="F95" s="107"/>
      <c r="G95" s="107"/>
      <c r="H95" s="107"/>
      <c r="I95" s="107"/>
      <c r="J95" s="107"/>
      <c r="K95" s="107"/>
      <c r="L95" s="107"/>
      <c r="M95" s="107"/>
      <c r="N95" s="107"/>
      <c r="O95" s="107"/>
      <c r="P95" s="107"/>
      <c r="Q95" s="107"/>
    </row>
    <row r="96" spans="1:17" x14ac:dyDescent="0.25">
      <c r="B96" s="108" t="s">
        <v>191</v>
      </c>
      <c r="F96" s="107"/>
      <c r="G96" s="107"/>
      <c r="H96" s="107"/>
      <c r="I96" s="107"/>
      <c r="J96" s="107"/>
      <c r="K96" s="107"/>
      <c r="L96" s="107"/>
      <c r="M96" s="107"/>
      <c r="N96" s="107"/>
      <c r="O96" s="107"/>
      <c r="P96" s="107"/>
      <c r="Q96" s="107"/>
    </row>
    <row r="97" spans="1:17" x14ac:dyDescent="0.25">
      <c r="F97" s="107"/>
      <c r="G97" s="107"/>
      <c r="H97" s="107"/>
      <c r="I97" s="107"/>
      <c r="J97" s="107"/>
      <c r="K97" s="107"/>
      <c r="L97" s="107"/>
      <c r="M97" s="107"/>
      <c r="N97" s="107"/>
      <c r="O97" s="107"/>
      <c r="P97" s="107"/>
      <c r="Q97" s="107"/>
    </row>
    <row r="98" spans="1:17" x14ac:dyDescent="0.25">
      <c r="A98" s="109"/>
      <c r="B98" s="91" t="s">
        <v>192</v>
      </c>
      <c r="C98" s="91"/>
      <c r="D98" s="91"/>
      <c r="E98" s="91"/>
      <c r="F98" s="91"/>
      <c r="G98" s="91"/>
      <c r="H98" s="91"/>
      <c r="I98" s="91" t="s">
        <v>193</v>
      </c>
      <c r="J98" s="91"/>
      <c r="K98" s="91"/>
      <c r="L98" s="91"/>
      <c r="M98" s="91"/>
      <c r="N98" s="110"/>
      <c r="O98" s="110"/>
      <c r="P98" s="110"/>
    </row>
    <row r="99" spans="1:17" x14ac:dyDescent="0.25">
      <c r="A99" s="109"/>
      <c r="B99" s="111"/>
      <c r="C99" s="112"/>
      <c r="D99" s="113"/>
      <c r="E99" s="111"/>
      <c r="F99" s="111"/>
      <c r="G99" s="112"/>
      <c r="H99" s="100"/>
      <c r="I99" s="91" t="s">
        <v>194</v>
      </c>
      <c r="J99" s="91"/>
      <c r="K99" s="91"/>
      <c r="L99" s="91"/>
      <c r="M99" s="91"/>
      <c r="N99" s="110"/>
      <c r="O99" s="110"/>
      <c r="P99" s="110"/>
    </row>
    <row r="100" spans="1:17" x14ac:dyDescent="0.25">
      <c r="A100" s="109"/>
      <c r="B100" s="111"/>
      <c r="C100" s="112"/>
      <c r="D100" s="113"/>
      <c r="E100" s="111"/>
      <c r="F100" s="111"/>
      <c r="G100" s="112"/>
      <c r="H100" s="100"/>
      <c r="I100" s="91" t="s">
        <v>195</v>
      </c>
      <c r="J100" s="91"/>
      <c r="K100" s="91"/>
      <c r="L100" s="91"/>
      <c r="M100" s="91"/>
      <c r="N100" s="110"/>
      <c r="O100" s="110"/>
      <c r="P100" s="110"/>
    </row>
    <row r="101" spans="1:17" x14ac:dyDescent="0.25">
      <c r="F101" s="107"/>
      <c r="G101" s="107"/>
      <c r="H101" s="107"/>
      <c r="I101" s="107"/>
      <c r="J101" s="107"/>
      <c r="K101" s="107"/>
      <c r="L101" s="107"/>
      <c r="M101" s="107"/>
      <c r="N101" s="107"/>
      <c r="O101" s="107"/>
      <c r="P101" s="107"/>
      <c r="Q101" s="107"/>
    </row>
    <row r="102" spans="1:17" x14ac:dyDescent="0.25">
      <c r="A102" s="68"/>
      <c r="B102" s="1"/>
      <c r="C102" s="7"/>
      <c r="D102" s="75"/>
      <c r="E102" s="8"/>
      <c r="F102" s="107"/>
      <c r="G102" s="107"/>
      <c r="H102" s="107"/>
      <c r="I102" s="107"/>
      <c r="J102" s="107"/>
      <c r="K102" s="107"/>
      <c r="L102" s="107"/>
      <c r="M102" s="107"/>
      <c r="N102" s="107"/>
      <c r="O102" s="107"/>
      <c r="P102" s="107"/>
      <c r="Q102" s="107"/>
    </row>
    <row r="103" spans="1:17" x14ac:dyDescent="0.25">
      <c r="A103" s="68"/>
      <c r="B103" s="1"/>
      <c r="C103" s="7"/>
      <c r="D103" s="75"/>
      <c r="E103" s="8"/>
      <c r="F103" s="107"/>
      <c r="G103" s="107"/>
      <c r="H103" s="107"/>
      <c r="I103" s="107"/>
      <c r="J103" s="107"/>
      <c r="K103" s="107"/>
      <c r="L103" s="107"/>
      <c r="M103" s="107"/>
      <c r="N103" s="107"/>
      <c r="O103" s="107"/>
      <c r="P103" s="107"/>
      <c r="Q103" s="107"/>
    </row>
    <row r="104" spans="1:17" x14ac:dyDescent="0.25">
      <c r="A104" s="68"/>
      <c r="B104" s="1"/>
      <c r="C104" s="7"/>
      <c r="D104" s="75"/>
      <c r="E104" s="8"/>
      <c r="F104" s="107"/>
      <c r="G104" s="107"/>
      <c r="H104" s="107"/>
      <c r="I104" s="107"/>
      <c r="J104" s="107"/>
      <c r="K104" s="107"/>
      <c r="L104" s="107"/>
      <c r="M104" s="107"/>
      <c r="N104" s="107"/>
      <c r="O104" s="107"/>
      <c r="P104" s="107"/>
      <c r="Q104" s="107"/>
    </row>
    <row r="105" spans="1:17" x14ac:dyDescent="0.25">
      <c r="A105" s="68"/>
      <c r="B105" s="1"/>
      <c r="C105" s="7"/>
      <c r="D105" s="75"/>
      <c r="E105" s="8"/>
      <c r="F105" s="107"/>
      <c r="G105" s="107"/>
      <c r="H105" s="107"/>
      <c r="I105" s="107"/>
      <c r="J105" s="107"/>
      <c r="K105" s="107"/>
      <c r="L105" s="107"/>
      <c r="M105" s="107"/>
      <c r="N105" s="107"/>
      <c r="O105" s="107"/>
      <c r="P105" s="107"/>
      <c r="Q105" s="107"/>
    </row>
    <row r="106" spans="1:17" x14ac:dyDescent="0.25">
      <c r="A106" s="68"/>
      <c r="B106" s="1"/>
      <c r="C106" s="7"/>
      <c r="D106" s="75"/>
      <c r="E106" s="8"/>
      <c r="F106" s="107"/>
      <c r="G106" s="107"/>
      <c r="H106" s="107"/>
      <c r="I106" s="107"/>
      <c r="J106" s="107"/>
      <c r="K106" s="107"/>
      <c r="L106" s="107"/>
      <c r="M106" s="107"/>
      <c r="N106" s="107"/>
      <c r="O106" s="107"/>
      <c r="P106" s="107"/>
      <c r="Q106" s="107"/>
    </row>
    <row r="107" spans="1:17" x14ac:dyDescent="0.25">
      <c r="A107" s="68"/>
      <c r="B107" s="1"/>
      <c r="C107" s="7"/>
      <c r="D107" s="75"/>
      <c r="E107" s="8"/>
      <c r="F107" s="107"/>
      <c r="G107" s="107"/>
      <c r="H107" s="107"/>
      <c r="I107" s="107"/>
      <c r="J107" s="107"/>
      <c r="K107" s="107"/>
      <c r="L107" s="107"/>
      <c r="M107" s="107"/>
      <c r="N107" s="107"/>
      <c r="O107" s="107"/>
      <c r="P107" s="107"/>
      <c r="Q107" s="107"/>
    </row>
  </sheetData>
  <mergeCells count="64">
    <mergeCell ref="A23:Q23"/>
    <mergeCell ref="A45:I45"/>
    <mergeCell ref="A56:Q56"/>
    <mergeCell ref="E1:I1"/>
    <mergeCell ref="E9:M9"/>
    <mergeCell ref="D10:N10"/>
    <mergeCell ref="J13:K13"/>
    <mergeCell ref="J14:K14"/>
    <mergeCell ref="J15:K15"/>
    <mergeCell ref="A19:A21"/>
    <mergeCell ref="B19:B21"/>
    <mergeCell ref="C19:C21"/>
    <mergeCell ref="D19:D21"/>
    <mergeCell ref="E19:E21"/>
    <mergeCell ref="F19:I19"/>
    <mergeCell ref="J19:M19"/>
    <mergeCell ref="N19:N21"/>
    <mergeCell ref="O19:O21"/>
    <mergeCell ref="P19:P21"/>
    <mergeCell ref="Q19:Q21"/>
    <mergeCell ref="F20:F21"/>
    <mergeCell ref="G20:I20"/>
    <mergeCell ref="J20:J21"/>
    <mergeCell ref="K20:M20"/>
    <mergeCell ref="A28:I28"/>
    <mergeCell ref="A29:Q29"/>
    <mergeCell ref="A43:Q43"/>
    <mergeCell ref="A46:Q46"/>
    <mergeCell ref="A55:I55"/>
    <mergeCell ref="A60:I60"/>
    <mergeCell ref="A61:Q61"/>
    <mergeCell ref="A62:I62"/>
    <mergeCell ref="A63:I63"/>
    <mergeCell ref="A64:I64"/>
    <mergeCell ref="A65:I65"/>
    <mergeCell ref="A66:I66"/>
    <mergeCell ref="A67:I67"/>
    <mergeCell ref="A68:I68"/>
    <mergeCell ref="A69:I69"/>
    <mergeCell ref="A70:I70"/>
    <mergeCell ref="A71:I71"/>
    <mergeCell ref="A72:I72"/>
    <mergeCell ref="A73:I73"/>
    <mergeCell ref="A74:I74"/>
    <mergeCell ref="A75:I75"/>
    <mergeCell ref="A76:I76"/>
    <mergeCell ref="A77:I77"/>
    <mergeCell ref="A78:I78"/>
    <mergeCell ref="A79:I79"/>
    <mergeCell ref="A80:I80"/>
    <mergeCell ref="A81:I81"/>
    <mergeCell ref="A82:I82"/>
    <mergeCell ref="A83:I83"/>
    <mergeCell ref="A84:I84"/>
    <mergeCell ref="A85:I85"/>
    <mergeCell ref="A86:I86"/>
    <mergeCell ref="A87:I87"/>
    <mergeCell ref="A88:I88"/>
    <mergeCell ref="A89:I89"/>
    <mergeCell ref="A90:I90"/>
    <mergeCell ref="A91:I91"/>
    <mergeCell ref="A92:I92"/>
    <mergeCell ref="A93:I93"/>
    <mergeCell ref="A94:I9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2"/>
  <sheetViews>
    <sheetView topLeftCell="A103" workbookViewId="0">
      <selection activeCell="E10" sqref="E10:J10"/>
    </sheetView>
  </sheetViews>
  <sheetFormatPr defaultRowHeight="13.2" x14ac:dyDescent="0.25"/>
  <cols>
    <col min="3" max="3" width="33.109375" customWidth="1"/>
  </cols>
  <sheetData>
    <row r="1" spans="1:17" x14ac:dyDescent="0.25">
      <c r="A1" s="2" t="s">
        <v>72</v>
      </c>
      <c r="B1" s="77"/>
      <c r="C1" s="78"/>
      <c r="D1" s="114"/>
      <c r="E1" s="152" t="s">
        <v>44</v>
      </c>
      <c r="F1" s="152"/>
      <c r="G1" s="152"/>
      <c r="H1" s="152"/>
      <c r="I1" s="152"/>
      <c r="J1" s="81"/>
      <c r="K1" s="81"/>
      <c r="L1" s="81"/>
      <c r="M1" s="2" t="s">
        <v>31</v>
      </c>
      <c r="N1" s="81"/>
      <c r="O1" s="81"/>
      <c r="P1" s="81"/>
    </row>
    <row r="2" spans="1:17" x14ac:dyDescent="0.25">
      <c r="A2" s="5"/>
      <c r="B2" s="77"/>
      <c r="C2" s="78"/>
      <c r="D2" s="79"/>
      <c r="E2" s="79"/>
      <c r="F2" s="81"/>
      <c r="G2" s="64" t="s">
        <v>27</v>
      </c>
      <c r="H2" s="81"/>
      <c r="I2" s="81"/>
      <c r="J2" s="81"/>
      <c r="K2" s="81"/>
      <c r="L2" s="81"/>
      <c r="M2" s="5" t="s">
        <v>196</v>
      </c>
      <c r="N2" s="81"/>
      <c r="O2" s="81"/>
      <c r="P2" s="81"/>
    </row>
    <row r="3" spans="1:17" x14ac:dyDescent="0.25">
      <c r="A3" s="5"/>
      <c r="B3" s="77"/>
      <c r="C3" s="78"/>
      <c r="D3" s="79"/>
      <c r="E3" s="79"/>
      <c r="F3" s="81"/>
      <c r="G3" s="64"/>
      <c r="H3" s="81"/>
      <c r="I3" s="81"/>
      <c r="J3" s="81"/>
      <c r="K3" s="81"/>
      <c r="L3" s="5"/>
      <c r="M3" s="5" t="s">
        <v>197</v>
      </c>
      <c r="N3" s="81"/>
      <c r="O3" s="81"/>
      <c r="P3" s="81"/>
    </row>
    <row r="4" spans="1:17" x14ac:dyDescent="0.25">
      <c r="A4" s="5" t="s">
        <v>75</v>
      </c>
      <c r="B4" s="77"/>
      <c r="C4" s="78"/>
      <c r="D4" s="79"/>
      <c r="E4" s="79"/>
      <c r="F4" s="81"/>
      <c r="G4" s="81"/>
      <c r="H4" s="81"/>
      <c r="I4" s="81"/>
      <c r="J4" s="81"/>
      <c r="K4" s="81"/>
      <c r="L4" s="81"/>
      <c r="M4" s="5" t="s">
        <v>75</v>
      </c>
      <c r="N4" s="81"/>
      <c r="O4" s="81"/>
      <c r="P4" s="81"/>
    </row>
    <row r="5" spans="1:17" x14ac:dyDescent="0.25">
      <c r="A5" s="5" t="s">
        <v>198</v>
      </c>
      <c r="B5" s="77"/>
      <c r="C5" s="78"/>
      <c r="D5" s="79"/>
      <c r="E5" s="79"/>
      <c r="F5" s="81"/>
      <c r="G5" s="81"/>
      <c r="H5" s="81"/>
      <c r="I5" s="81"/>
      <c r="J5" s="81"/>
      <c r="K5" s="81"/>
      <c r="L5" s="81"/>
      <c r="M5" s="5" t="s">
        <v>199</v>
      </c>
      <c r="N5" s="81"/>
      <c r="O5" s="81"/>
      <c r="P5" s="81"/>
    </row>
    <row r="6" spans="1:17" x14ac:dyDescent="0.25">
      <c r="A6" s="83"/>
      <c r="B6" s="77"/>
      <c r="C6" s="79"/>
      <c r="D6" s="4"/>
      <c r="E6" s="81"/>
      <c r="F6" s="81"/>
      <c r="G6" s="84" t="s">
        <v>200</v>
      </c>
      <c r="H6" s="84"/>
      <c r="I6" s="84"/>
      <c r="J6" s="81"/>
      <c r="K6" s="81"/>
      <c r="L6" s="81"/>
      <c r="M6" s="81"/>
      <c r="N6" s="81"/>
      <c r="O6" s="81"/>
      <c r="P6" s="81"/>
      <c r="Q6" s="4"/>
    </row>
    <row r="7" spans="1:17" x14ac:dyDescent="0.25">
      <c r="A7" s="83"/>
      <c r="B7" s="77"/>
      <c r="C7" s="79"/>
      <c r="D7" s="4"/>
      <c r="E7" s="81"/>
      <c r="F7" s="81"/>
      <c r="G7" s="83" t="s">
        <v>54</v>
      </c>
      <c r="H7" s="83"/>
      <c r="I7" s="83"/>
      <c r="J7" s="81"/>
      <c r="K7" s="81"/>
      <c r="L7" s="81"/>
      <c r="M7" s="81"/>
      <c r="N7" s="81"/>
      <c r="O7" s="81"/>
      <c r="P7" s="81"/>
      <c r="Q7" s="4"/>
    </row>
    <row r="8" spans="1:17" x14ac:dyDescent="0.25">
      <c r="A8" s="83"/>
      <c r="B8" s="77"/>
      <c r="C8" s="78"/>
      <c r="D8" s="79"/>
      <c r="E8" s="4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</row>
    <row r="9" spans="1:17" x14ac:dyDescent="0.25">
      <c r="A9" s="83"/>
      <c r="B9" s="77"/>
      <c r="C9" s="85" t="s">
        <v>28</v>
      </c>
      <c r="D9" s="115" t="s">
        <v>201</v>
      </c>
      <c r="E9" s="116"/>
      <c r="F9" s="80"/>
      <c r="G9" s="80"/>
      <c r="H9" s="117"/>
      <c r="I9" s="80"/>
      <c r="J9" s="80"/>
      <c r="K9" s="80"/>
      <c r="L9" s="80"/>
      <c r="M9" s="80"/>
      <c r="N9" s="80"/>
      <c r="O9" s="80"/>
      <c r="P9" s="80"/>
      <c r="Q9" s="81"/>
    </row>
    <row r="10" spans="1:17" x14ac:dyDescent="0.25">
      <c r="A10" s="83"/>
      <c r="B10" s="77"/>
      <c r="C10" s="85"/>
      <c r="D10" s="118"/>
      <c r="E10" s="160" t="s">
        <v>202</v>
      </c>
      <c r="F10" s="160"/>
      <c r="G10" s="160"/>
      <c r="H10" s="160"/>
      <c r="I10" s="160"/>
      <c r="J10" s="160"/>
      <c r="K10" s="119"/>
      <c r="L10" s="120"/>
      <c r="M10" s="81"/>
      <c r="N10" s="81"/>
      <c r="O10" s="81"/>
      <c r="P10" s="81"/>
      <c r="Q10" s="81"/>
    </row>
    <row r="11" spans="1:17" x14ac:dyDescent="0.25">
      <c r="A11" s="83"/>
      <c r="B11" s="77"/>
      <c r="C11" s="85"/>
      <c r="D11" s="121" t="s">
        <v>203</v>
      </c>
      <c r="E11" s="121"/>
      <c r="F11" s="121"/>
      <c r="G11" s="121"/>
      <c r="H11" s="121"/>
      <c r="I11" s="121"/>
      <c r="J11" s="121"/>
      <c r="K11" s="80"/>
      <c r="L11" s="120"/>
      <c r="M11" s="81"/>
      <c r="N11" s="81"/>
      <c r="O11" s="81"/>
      <c r="P11" s="81"/>
      <c r="Q11" s="81"/>
    </row>
    <row r="12" spans="1:17" x14ac:dyDescent="0.25">
      <c r="A12" s="83"/>
      <c r="B12" s="77"/>
      <c r="C12" s="78"/>
      <c r="D12" s="79"/>
      <c r="E12" s="122"/>
      <c r="F12" s="123"/>
      <c r="G12" s="123"/>
      <c r="H12" s="82" t="s">
        <v>53</v>
      </c>
      <c r="I12" s="82"/>
      <c r="J12" s="123"/>
      <c r="K12" s="120"/>
      <c r="L12" s="81"/>
      <c r="M12" s="81"/>
      <c r="N12" s="81"/>
      <c r="O12" s="81"/>
      <c r="P12" s="81"/>
      <c r="Q12" s="81"/>
    </row>
    <row r="13" spans="1:17" x14ac:dyDescent="0.25">
      <c r="A13" s="89"/>
      <c r="B13" s="90"/>
      <c r="C13" s="78"/>
      <c r="D13" s="79"/>
      <c r="E13" s="4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</row>
    <row r="14" spans="1:17" x14ac:dyDescent="0.25">
      <c r="A14" s="83"/>
      <c r="B14" s="77"/>
      <c r="C14" s="78"/>
      <c r="D14" s="91" t="s">
        <v>204</v>
      </c>
      <c r="E14" s="83"/>
      <c r="F14" s="81"/>
      <c r="G14" s="81"/>
      <c r="H14" s="81"/>
      <c r="I14" s="91"/>
      <c r="J14" s="91"/>
      <c r="K14" s="81"/>
      <c r="L14" s="81"/>
      <c r="M14" s="81"/>
      <c r="N14" s="92" t="s">
        <v>84</v>
      </c>
      <c r="O14" s="93"/>
      <c r="P14" s="93"/>
      <c r="Q14" s="81"/>
    </row>
    <row r="15" spans="1:17" x14ac:dyDescent="0.25">
      <c r="A15" s="83"/>
      <c r="B15" s="77"/>
      <c r="C15" s="78"/>
      <c r="D15" s="91" t="s">
        <v>205</v>
      </c>
      <c r="E15" s="83"/>
      <c r="F15" s="81"/>
      <c r="G15" s="81"/>
      <c r="H15" s="81"/>
      <c r="I15" s="91"/>
      <c r="J15" s="155" t="s">
        <v>206</v>
      </c>
      <c r="K15" s="156"/>
      <c r="L15" s="5" t="s">
        <v>52</v>
      </c>
      <c r="M15" s="81"/>
      <c r="N15" s="94" t="s">
        <v>207</v>
      </c>
      <c r="O15" s="93"/>
      <c r="P15" s="95">
        <f>P16+P17+P18</f>
        <v>303.4973</v>
      </c>
      <c r="Q15" s="81"/>
    </row>
    <row r="16" spans="1:17" x14ac:dyDescent="0.25">
      <c r="A16" s="83"/>
      <c r="B16" s="77"/>
      <c r="C16" s="78"/>
      <c r="D16" s="91" t="s">
        <v>208</v>
      </c>
      <c r="E16" s="83"/>
      <c r="F16" s="81"/>
      <c r="G16" s="81"/>
      <c r="H16" s="81"/>
      <c r="I16" s="91"/>
      <c r="J16" s="155" t="s">
        <v>209</v>
      </c>
      <c r="K16" s="156"/>
      <c r="L16" s="5" t="s">
        <v>52</v>
      </c>
      <c r="M16" s="81"/>
      <c r="N16" s="94" t="s">
        <v>87</v>
      </c>
      <c r="O16" s="93"/>
      <c r="P16" s="95">
        <f>0.72*5.98</f>
        <v>4.3056000000000001</v>
      </c>
      <c r="Q16" s="81"/>
    </row>
    <row r="17" spans="1:17" x14ac:dyDescent="0.25">
      <c r="A17" s="83"/>
      <c r="B17" s="77"/>
      <c r="C17" s="78"/>
      <c r="D17" s="91" t="s">
        <v>210</v>
      </c>
      <c r="E17" s="83"/>
      <c r="F17" s="81"/>
      <c r="G17" s="81"/>
      <c r="H17" s="81"/>
      <c r="I17" s="91"/>
      <c r="J17" s="155" t="s">
        <v>211</v>
      </c>
      <c r="K17" s="156"/>
      <c r="L17" s="5" t="s">
        <v>52</v>
      </c>
      <c r="M17" s="81"/>
      <c r="N17" s="94" t="s">
        <v>87</v>
      </c>
      <c r="O17" s="93"/>
      <c r="P17" s="95">
        <f>5.98*42.307</f>
        <v>252.99586000000002</v>
      </c>
      <c r="Q17" s="81"/>
    </row>
    <row r="18" spans="1:17" x14ac:dyDescent="0.25">
      <c r="A18" s="83"/>
      <c r="B18" s="77"/>
      <c r="C18" s="78"/>
      <c r="D18" s="91" t="s">
        <v>212</v>
      </c>
      <c r="E18" s="83"/>
      <c r="F18" s="81"/>
      <c r="G18" s="81"/>
      <c r="H18" s="81"/>
      <c r="I18" s="91"/>
      <c r="J18" s="155" t="s">
        <v>213</v>
      </c>
      <c r="K18" s="156"/>
      <c r="L18" s="5" t="s">
        <v>52</v>
      </c>
      <c r="M18" s="81"/>
      <c r="N18" s="94" t="s">
        <v>214</v>
      </c>
      <c r="O18" s="93"/>
      <c r="P18" s="95">
        <f>10.48*4.408</f>
        <v>46.195840000000004</v>
      </c>
      <c r="Q18" s="81"/>
    </row>
    <row r="19" spans="1:17" x14ac:dyDescent="0.25">
      <c r="A19" s="83"/>
      <c r="B19" s="77"/>
      <c r="C19" s="78"/>
      <c r="D19" s="91" t="s">
        <v>64</v>
      </c>
      <c r="E19" s="83"/>
      <c r="F19" s="81"/>
      <c r="G19" s="81"/>
      <c r="H19" s="81"/>
      <c r="I19" s="91"/>
      <c r="J19" s="155" t="s">
        <v>215</v>
      </c>
      <c r="K19" s="156"/>
      <c r="L19" s="5" t="s">
        <v>52</v>
      </c>
      <c r="M19" s="81"/>
      <c r="N19" s="94"/>
      <c r="O19" s="93"/>
      <c r="P19" s="95"/>
      <c r="Q19" s="81"/>
    </row>
    <row r="20" spans="1:17" x14ac:dyDescent="0.25">
      <c r="A20" s="83"/>
      <c r="B20" s="77"/>
      <c r="C20" s="78"/>
      <c r="D20" s="91" t="s">
        <v>42</v>
      </c>
      <c r="E20" s="83"/>
      <c r="F20" s="81"/>
      <c r="G20" s="81"/>
      <c r="H20" s="81"/>
      <c r="I20" s="91"/>
      <c r="J20" s="155" t="s">
        <v>216</v>
      </c>
      <c r="K20" s="156"/>
      <c r="L20" s="5" t="s">
        <v>43</v>
      </c>
      <c r="M20" s="81"/>
      <c r="N20" s="81"/>
      <c r="O20" s="81"/>
      <c r="P20" s="81"/>
      <c r="Q20" s="81"/>
    </row>
    <row r="21" spans="1:17" x14ac:dyDescent="0.25">
      <c r="A21" s="96"/>
      <c r="B21" s="97"/>
      <c r="C21" s="98"/>
      <c r="D21" s="91" t="s">
        <v>217</v>
      </c>
      <c r="E21" s="91"/>
      <c r="F21" s="91"/>
      <c r="G21" s="91"/>
      <c r="H21" s="91"/>
      <c r="I21" s="91"/>
      <c r="J21" s="91"/>
      <c r="K21" s="124">
        <f>J125/1000</f>
        <v>4.0049999999999999</v>
      </c>
      <c r="L21" s="91" t="s">
        <v>218</v>
      </c>
      <c r="M21" s="100"/>
      <c r="N21" s="94" t="s">
        <v>87</v>
      </c>
      <c r="O21" s="101"/>
      <c r="P21" s="95">
        <f>K21*5.98</f>
        <v>23.9499</v>
      </c>
      <c r="Q21" s="125"/>
    </row>
    <row r="22" spans="1:17" ht="12.75" customHeight="1" x14ac:dyDescent="0.25">
      <c r="A22" s="96"/>
      <c r="B22" s="97"/>
      <c r="C22" s="98"/>
      <c r="D22" s="102" t="s">
        <v>91</v>
      </c>
      <c r="E22" s="91"/>
      <c r="F22" s="91"/>
      <c r="G22" s="91"/>
      <c r="H22" s="91"/>
      <c r="I22" s="91"/>
      <c r="J22" s="91"/>
      <c r="K22" s="91"/>
      <c r="L22" s="91"/>
      <c r="M22" s="100"/>
      <c r="N22" s="100"/>
      <c r="O22" s="100"/>
      <c r="P22" s="100"/>
    </row>
    <row r="23" spans="1:17" ht="12.75" customHeight="1" x14ac:dyDescent="0.25">
      <c r="A23" s="68"/>
      <c r="B23" s="1"/>
      <c r="C23" s="7"/>
      <c r="D23" s="75"/>
      <c r="E23" s="8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x14ac:dyDescent="0.25">
      <c r="A24" s="150" t="s">
        <v>29</v>
      </c>
      <c r="B24" s="157" t="s">
        <v>63</v>
      </c>
      <c r="C24" s="150" t="s">
        <v>62</v>
      </c>
      <c r="D24" s="150" t="s">
        <v>61</v>
      </c>
      <c r="E24" s="150" t="s">
        <v>60</v>
      </c>
      <c r="F24" s="150" t="s">
        <v>51</v>
      </c>
      <c r="G24" s="151"/>
      <c r="H24" s="151"/>
      <c r="I24" s="151"/>
      <c r="J24" s="150" t="s">
        <v>50</v>
      </c>
      <c r="K24" s="151"/>
      <c r="L24" s="151"/>
      <c r="M24" s="151"/>
      <c r="N24" s="150" t="s">
        <v>92</v>
      </c>
      <c r="O24" s="150" t="s">
        <v>93</v>
      </c>
      <c r="P24" s="150" t="s">
        <v>94</v>
      </c>
      <c r="Q24" s="150" t="s">
        <v>95</v>
      </c>
    </row>
    <row r="25" spans="1:17" x14ac:dyDescent="0.25">
      <c r="A25" s="151"/>
      <c r="B25" s="158"/>
      <c r="C25" s="159"/>
      <c r="D25" s="150"/>
      <c r="E25" s="151"/>
      <c r="F25" s="150" t="s">
        <v>30</v>
      </c>
      <c r="G25" s="150" t="s">
        <v>59</v>
      </c>
      <c r="H25" s="151"/>
      <c r="I25" s="151"/>
      <c r="J25" s="150" t="s">
        <v>30</v>
      </c>
      <c r="K25" s="150" t="s">
        <v>59</v>
      </c>
      <c r="L25" s="151"/>
      <c r="M25" s="151"/>
      <c r="N25" s="150"/>
      <c r="O25" s="150"/>
      <c r="P25" s="150"/>
      <c r="Q25" s="150"/>
    </row>
    <row r="26" spans="1:17" ht="12.75" customHeight="1" x14ac:dyDescent="0.25">
      <c r="A26" s="151"/>
      <c r="B26" s="158"/>
      <c r="C26" s="159"/>
      <c r="D26" s="150"/>
      <c r="E26" s="151"/>
      <c r="F26" s="151"/>
      <c r="G26" s="70" t="s">
        <v>58</v>
      </c>
      <c r="H26" s="70" t="s">
        <v>96</v>
      </c>
      <c r="I26" s="70" t="s">
        <v>57</v>
      </c>
      <c r="J26" s="151"/>
      <c r="K26" s="70" t="s">
        <v>58</v>
      </c>
      <c r="L26" s="70" t="s">
        <v>96</v>
      </c>
      <c r="M26" s="70" t="s">
        <v>57</v>
      </c>
      <c r="N26" s="150"/>
      <c r="O26" s="150"/>
      <c r="P26" s="150"/>
      <c r="Q26" s="150"/>
    </row>
    <row r="27" spans="1:17" x14ac:dyDescent="0.25">
      <c r="A27" s="6">
        <v>1</v>
      </c>
      <c r="B27" s="72">
        <v>2</v>
      </c>
      <c r="C27" s="70">
        <v>3</v>
      </c>
      <c r="D27" s="70">
        <v>4</v>
      </c>
      <c r="E27" s="6">
        <v>5</v>
      </c>
      <c r="F27" s="71">
        <v>6</v>
      </c>
      <c r="G27" s="71">
        <v>7</v>
      </c>
      <c r="H27" s="71">
        <v>8</v>
      </c>
      <c r="I27" s="71">
        <v>9</v>
      </c>
      <c r="J27" s="71">
        <v>10</v>
      </c>
      <c r="K27" s="71">
        <v>11</v>
      </c>
      <c r="L27" s="71">
        <v>12</v>
      </c>
      <c r="M27" s="71">
        <v>13</v>
      </c>
      <c r="N27" s="71">
        <v>14</v>
      </c>
      <c r="O27" s="71">
        <v>15</v>
      </c>
      <c r="P27" s="71">
        <v>16</v>
      </c>
      <c r="Q27" s="71">
        <v>17</v>
      </c>
    </row>
    <row r="28" spans="1:17" x14ac:dyDescent="0.25">
      <c r="A28" s="149" t="s">
        <v>219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</row>
    <row r="29" spans="1:17" ht="24" x14ac:dyDescent="0.25">
      <c r="A29" s="6">
        <v>1</v>
      </c>
      <c r="B29" s="44" t="s">
        <v>220</v>
      </c>
      <c r="C29" s="69" t="s">
        <v>221</v>
      </c>
      <c r="D29" s="9" t="s">
        <v>222</v>
      </c>
      <c r="E29" s="103">
        <v>0.15</v>
      </c>
      <c r="F29" s="104">
        <v>205.2</v>
      </c>
      <c r="G29" s="104">
        <v>201.98</v>
      </c>
      <c r="H29" s="104">
        <v>3.22</v>
      </c>
      <c r="I29" s="104">
        <v>1.25</v>
      </c>
      <c r="J29" s="105">
        <v>31</v>
      </c>
      <c r="K29" s="105">
        <v>31</v>
      </c>
      <c r="L29" s="105"/>
      <c r="M29" s="105"/>
      <c r="N29" s="105">
        <v>17.89</v>
      </c>
      <c r="O29" s="105">
        <v>2.68</v>
      </c>
      <c r="P29" s="105">
        <v>0.08</v>
      </c>
      <c r="Q29" s="105">
        <v>0.01</v>
      </c>
    </row>
    <row r="30" spans="1:17" ht="24" x14ac:dyDescent="0.25">
      <c r="A30" s="6">
        <v>2</v>
      </c>
      <c r="B30" s="44" t="s">
        <v>223</v>
      </c>
      <c r="C30" s="69" t="s">
        <v>224</v>
      </c>
      <c r="D30" s="9" t="s">
        <v>222</v>
      </c>
      <c r="E30" s="45">
        <v>0.09</v>
      </c>
      <c r="F30" s="104">
        <v>64.180000000000007</v>
      </c>
      <c r="G30" s="104">
        <v>64.180000000000007</v>
      </c>
      <c r="H30" s="105"/>
      <c r="I30" s="105"/>
      <c r="J30" s="105">
        <v>6</v>
      </c>
      <c r="K30" s="105">
        <v>6</v>
      </c>
      <c r="L30" s="105"/>
      <c r="M30" s="105"/>
      <c r="N30" s="105">
        <v>5.84</v>
      </c>
      <c r="O30" s="105">
        <v>0.53</v>
      </c>
      <c r="P30" s="105"/>
      <c r="Q30" s="105"/>
    </row>
    <row r="31" spans="1:17" ht="24" x14ac:dyDescent="0.25">
      <c r="A31" s="6">
        <v>3</v>
      </c>
      <c r="B31" s="44" t="s">
        <v>225</v>
      </c>
      <c r="C31" s="69" t="s">
        <v>226</v>
      </c>
      <c r="D31" s="9" t="s">
        <v>227</v>
      </c>
      <c r="E31" s="103">
        <v>3</v>
      </c>
      <c r="F31" s="104">
        <v>106.34</v>
      </c>
      <c r="G31" s="104">
        <v>105.94</v>
      </c>
      <c r="H31" s="104">
        <v>0.4</v>
      </c>
      <c r="I31" s="104">
        <v>0.16</v>
      </c>
      <c r="J31" s="105">
        <v>319</v>
      </c>
      <c r="K31" s="105">
        <v>318</v>
      </c>
      <c r="L31" s="105">
        <v>1</v>
      </c>
      <c r="M31" s="105"/>
      <c r="N31" s="105">
        <v>9.64</v>
      </c>
      <c r="O31" s="105">
        <v>28.92</v>
      </c>
      <c r="P31" s="105">
        <v>0.01</v>
      </c>
      <c r="Q31" s="105">
        <v>0.03</v>
      </c>
    </row>
    <row r="32" spans="1:17" ht="24" x14ac:dyDescent="0.25">
      <c r="A32" s="6">
        <v>4</v>
      </c>
      <c r="B32" s="44" t="s">
        <v>228</v>
      </c>
      <c r="C32" s="69" t="s">
        <v>229</v>
      </c>
      <c r="D32" s="9" t="s">
        <v>230</v>
      </c>
      <c r="E32" s="45">
        <v>0.6</v>
      </c>
      <c r="F32" s="104">
        <v>205.34</v>
      </c>
      <c r="G32" s="104">
        <v>193.83</v>
      </c>
      <c r="H32" s="104">
        <v>4.66</v>
      </c>
      <c r="I32" s="104">
        <v>1.0900000000000001</v>
      </c>
      <c r="J32" s="105">
        <v>123</v>
      </c>
      <c r="K32" s="105">
        <v>116</v>
      </c>
      <c r="L32" s="105">
        <v>3</v>
      </c>
      <c r="M32" s="105">
        <v>1</v>
      </c>
      <c r="N32" s="105">
        <v>16.84</v>
      </c>
      <c r="O32" s="105">
        <v>10.1</v>
      </c>
      <c r="P32" s="105">
        <v>7.0000000000000007E-2</v>
      </c>
      <c r="Q32" s="105">
        <v>0.04</v>
      </c>
    </row>
    <row r="33" spans="1:17" x14ac:dyDescent="0.25">
      <c r="A33" s="146" t="s">
        <v>231</v>
      </c>
      <c r="B33" s="145"/>
      <c r="C33" s="145"/>
      <c r="D33" s="145"/>
      <c r="E33" s="145"/>
      <c r="F33" s="145"/>
      <c r="G33" s="145"/>
      <c r="H33" s="145"/>
      <c r="I33" s="145"/>
      <c r="J33" s="106">
        <v>1237</v>
      </c>
      <c r="K33" s="105"/>
      <c r="L33" s="105"/>
      <c r="M33" s="105"/>
      <c r="N33" s="105"/>
      <c r="O33" s="106">
        <v>42.23</v>
      </c>
      <c r="P33" s="105"/>
      <c r="Q33" s="106">
        <v>0.08</v>
      </c>
    </row>
    <row r="34" spans="1:17" ht="12.75" customHeight="1" x14ac:dyDescent="0.25">
      <c r="A34" s="149" t="s">
        <v>232</v>
      </c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</row>
    <row r="35" spans="1:17" ht="12.75" customHeight="1" x14ac:dyDescent="0.25">
      <c r="A35" s="6">
        <v>5</v>
      </c>
      <c r="B35" s="44" t="s">
        <v>233</v>
      </c>
      <c r="C35" s="69" t="s">
        <v>234</v>
      </c>
      <c r="D35" s="9" t="s">
        <v>138</v>
      </c>
      <c r="E35" s="45">
        <v>18</v>
      </c>
      <c r="F35" s="104" t="s">
        <v>235</v>
      </c>
      <c r="G35" s="105"/>
      <c r="H35" s="105"/>
      <c r="I35" s="105"/>
      <c r="J35" s="105">
        <v>101</v>
      </c>
      <c r="K35" s="105"/>
      <c r="L35" s="105"/>
      <c r="M35" s="105"/>
      <c r="N35" s="105"/>
      <c r="O35" s="105"/>
      <c r="P35" s="105"/>
      <c r="Q35" s="105"/>
    </row>
    <row r="36" spans="1:17" ht="12.75" customHeight="1" x14ac:dyDescent="0.25">
      <c r="A36" s="6">
        <v>6</v>
      </c>
      <c r="B36" s="44" t="s">
        <v>233</v>
      </c>
      <c r="C36" s="69" t="s">
        <v>236</v>
      </c>
      <c r="D36" s="9" t="s">
        <v>237</v>
      </c>
      <c r="E36" s="45">
        <v>60</v>
      </c>
      <c r="F36" s="104" t="s">
        <v>238</v>
      </c>
      <c r="G36" s="105"/>
      <c r="H36" s="105"/>
      <c r="I36" s="105"/>
      <c r="J36" s="105">
        <v>202</v>
      </c>
      <c r="K36" s="105"/>
      <c r="L36" s="105"/>
      <c r="M36" s="105"/>
      <c r="N36" s="105"/>
      <c r="O36" s="105"/>
      <c r="P36" s="105"/>
      <c r="Q36" s="105"/>
    </row>
    <row r="37" spans="1:17" ht="12.75" customHeight="1" x14ac:dyDescent="0.25">
      <c r="A37" s="6">
        <v>7</v>
      </c>
      <c r="B37" s="44" t="s">
        <v>233</v>
      </c>
      <c r="C37" s="69" t="s">
        <v>239</v>
      </c>
      <c r="D37" s="9" t="s">
        <v>138</v>
      </c>
      <c r="E37" s="45">
        <v>4</v>
      </c>
      <c r="F37" s="104" t="s">
        <v>240</v>
      </c>
      <c r="G37" s="105"/>
      <c r="H37" s="105"/>
      <c r="I37" s="105"/>
      <c r="J37" s="105">
        <v>48</v>
      </c>
      <c r="K37" s="105"/>
      <c r="L37" s="105"/>
      <c r="M37" s="105"/>
      <c r="N37" s="105"/>
      <c r="O37" s="105"/>
      <c r="P37" s="105"/>
      <c r="Q37" s="105"/>
    </row>
    <row r="38" spans="1:17" ht="12.75" customHeight="1" x14ac:dyDescent="0.25">
      <c r="A38" s="6">
        <v>8</v>
      </c>
      <c r="B38" s="44" t="s">
        <v>241</v>
      </c>
      <c r="C38" s="69" t="s">
        <v>242</v>
      </c>
      <c r="D38" s="9" t="s">
        <v>222</v>
      </c>
      <c r="E38" s="45">
        <v>0.04</v>
      </c>
      <c r="F38" s="104">
        <v>758.17</v>
      </c>
      <c r="G38" s="104">
        <v>551.82000000000005</v>
      </c>
      <c r="H38" s="104">
        <v>27.07</v>
      </c>
      <c r="I38" s="104">
        <v>0.55000000000000004</v>
      </c>
      <c r="J38" s="105">
        <v>30</v>
      </c>
      <c r="K38" s="105">
        <v>22</v>
      </c>
      <c r="L38" s="105">
        <v>1</v>
      </c>
      <c r="M38" s="105"/>
      <c r="N38" s="105">
        <v>39.5</v>
      </c>
      <c r="O38" s="105">
        <v>1.58</v>
      </c>
      <c r="P38" s="105">
        <v>0.03</v>
      </c>
      <c r="Q38" s="105"/>
    </row>
    <row r="39" spans="1:17" ht="12.75" customHeight="1" x14ac:dyDescent="0.25">
      <c r="A39" s="6">
        <v>9</v>
      </c>
      <c r="B39" s="44" t="s">
        <v>233</v>
      </c>
      <c r="C39" s="69" t="s">
        <v>243</v>
      </c>
      <c r="D39" s="9" t="s">
        <v>237</v>
      </c>
      <c r="E39" s="45">
        <v>21</v>
      </c>
      <c r="F39" s="104" t="s">
        <v>244</v>
      </c>
      <c r="G39" s="105"/>
      <c r="H39" s="105"/>
      <c r="I39" s="105"/>
      <c r="J39" s="105">
        <v>8949</v>
      </c>
      <c r="K39" s="105"/>
      <c r="L39" s="105"/>
      <c r="M39" s="105"/>
      <c r="N39" s="105"/>
      <c r="O39" s="105"/>
      <c r="P39" s="105"/>
      <c r="Q39" s="105"/>
    </row>
    <row r="40" spans="1:17" ht="12.75" customHeight="1" x14ac:dyDescent="0.25">
      <c r="A40" s="6">
        <v>10</v>
      </c>
      <c r="B40" s="44" t="s">
        <v>245</v>
      </c>
      <c r="C40" s="69" t="s">
        <v>246</v>
      </c>
      <c r="D40" s="9" t="s">
        <v>222</v>
      </c>
      <c r="E40" s="45">
        <v>0.21</v>
      </c>
      <c r="F40" s="104">
        <v>6936.16</v>
      </c>
      <c r="G40" s="104">
        <v>1701.55</v>
      </c>
      <c r="H40" s="104">
        <v>2228.2199999999998</v>
      </c>
      <c r="I40" s="104">
        <v>710.91</v>
      </c>
      <c r="J40" s="105">
        <v>1457</v>
      </c>
      <c r="K40" s="105">
        <v>357</v>
      </c>
      <c r="L40" s="105">
        <v>468</v>
      </c>
      <c r="M40" s="105">
        <v>149</v>
      </c>
      <c r="N40" s="105">
        <v>121.8</v>
      </c>
      <c r="O40" s="105">
        <v>25.58</v>
      </c>
      <c r="P40" s="105">
        <v>45.08</v>
      </c>
      <c r="Q40" s="105">
        <v>9.4700000000000006</v>
      </c>
    </row>
    <row r="41" spans="1:17" ht="12.75" customHeight="1" x14ac:dyDescent="0.25">
      <c r="A41" s="6">
        <v>11</v>
      </c>
      <c r="B41" s="44" t="s">
        <v>247</v>
      </c>
      <c r="C41" s="69" t="s">
        <v>248</v>
      </c>
      <c r="D41" s="9" t="s">
        <v>237</v>
      </c>
      <c r="E41" s="45">
        <v>21</v>
      </c>
      <c r="F41" s="104" t="s">
        <v>249</v>
      </c>
      <c r="G41" s="105"/>
      <c r="H41" s="105"/>
      <c r="I41" s="105"/>
      <c r="J41" s="105">
        <v>1604</v>
      </c>
      <c r="K41" s="105"/>
      <c r="L41" s="105"/>
      <c r="M41" s="105"/>
      <c r="N41" s="105"/>
      <c r="O41" s="105"/>
      <c r="P41" s="105"/>
      <c r="Q41" s="105"/>
    </row>
    <row r="42" spans="1:17" ht="12.75" customHeight="1" x14ac:dyDescent="0.25">
      <c r="A42" s="6">
        <v>12</v>
      </c>
      <c r="B42" s="44" t="s">
        <v>233</v>
      </c>
      <c r="C42" s="69" t="s">
        <v>250</v>
      </c>
      <c r="D42" s="9" t="s">
        <v>237</v>
      </c>
      <c r="E42" s="45">
        <v>42</v>
      </c>
      <c r="F42" s="104" t="s">
        <v>251</v>
      </c>
      <c r="G42" s="105"/>
      <c r="H42" s="105"/>
      <c r="I42" s="105"/>
      <c r="J42" s="105">
        <v>1423</v>
      </c>
      <c r="K42" s="105"/>
      <c r="L42" s="105"/>
      <c r="M42" s="105"/>
      <c r="N42" s="105"/>
      <c r="O42" s="105"/>
      <c r="P42" s="105"/>
      <c r="Q42" s="105"/>
    </row>
    <row r="43" spans="1:17" ht="12.75" customHeight="1" x14ac:dyDescent="0.25">
      <c r="A43" s="6">
        <v>13</v>
      </c>
      <c r="B43" s="44" t="s">
        <v>252</v>
      </c>
      <c r="C43" s="69" t="s">
        <v>253</v>
      </c>
      <c r="D43" s="9" t="s">
        <v>227</v>
      </c>
      <c r="E43" s="103">
        <v>0.42</v>
      </c>
      <c r="F43" s="104">
        <v>892.34</v>
      </c>
      <c r="G43" s="104">
        <v>296.33999999999997</v>
      </c>
      <c r="H43" s="104">
        <v>103.2</v>
      </c>
      <c r="I43" s="104">
        <v>4.55</v>
      </c>
      <c r="J43" s="105">
        <v>375</v>
      </c>
      <c r="K43" s="105">
        <v>124</v>
      </c>
      <c r="L43" s="105">
        <v>43</v>
      </c>
      <c r="M43" s="105">
        <v>2</v>
      </c>
      <c r="N43" s="105">
        <v>22.37</v>
      </c>
      <c r="O43" s="105">
        <v>9.4</v>
      </c>
      <c r="P43" s="105">
        <v>0.25</v>
      </c>
      <c r="Q43" s="105">
        <v>0.11</v>
      </c>
    </row>
    <row r="44" spans="1:17" ht="12.75" customHeight="1" x14ac:dyDescent="0.25">
      <c r="A44" s="6">
        <v>14</v>
      </c>
      <c r="B44" s="44" t="s">
        <v>233</v>
      </c>
      <c r="C44" s="69" t="s">
        <v>254</v>
      </c>
      <c r="D44" s="9" t="s">
        <v>255</v>
      </c>
      <c r="E44" s="103">
        <v>193.8</v>
      </c>
      <c r="F44" s="104" t="s">
        <v>256</v>
      </c>
      <c r="G44" s="105"/>
      <c r="H44" s="105"/>
      <c r="I44" s="105"/>
      <c r="J44" s="105">
        <v>438</v>
      </c>
      <c r="K44" s="105"/>
      <c r="L44" s="105"/>
      <c r="M44" s="105"/>
      <c r="N44" s="105"/>
      <c r="O44" s="105"/>
      <c r="P44" s="105"/>
      <c r="Q44" s="105"/>
    </row>
    <row r="45" spans="1:17" ht="12.75" customHeight="1" x14ac:dyDescent="0.25">
      <c r="A45" s="6">
        <v>15</v>
      </c>
      <c r="B45" s="44" t="s">
        <v>233</v>
      </c>
      <c r="C45" s="69" t="s">
        <v>257</v>
      </c>
      <c r="D45" s="9" t="s">
        <v>255</v>
      </c>
      <c r="E45" s="103">
        <v>270.3</v>
      </c>
      <c r="F45" s="104" t="s">
        <v>258</v>
      </c>
      <c r="G45" s="105"/>
      <c r="H45" s="105"/>
      <c r="I45" s="105"/>
      <c r="J45" s="105">
        <v>995</v>
      </c>
      <c r="K45" s="105"/>
      <c r="L45" s="105"/>
      <c r="M45" s="105"/>
      <c r="N45" s="105"/>
      <c r="O45" s="105"/>
      <c r="P45" s="105"/>
      <c r="Q45" s="105"/>
    </row>
    <row r="46" spans="1:17" ht="12.75" customHeight="1" x14ac:dyDescent="0.25">
      <c r="A46" s="6">
        <v>16</v>
      </c>
      <c r="B46" s="44" t="s">
        <v>259</v>
      </c>
      <c r="C46" s="69" t="s">
        <v>260</v>
      </c>
      <c r="D46" s="9" t="s">
        <v>261</v>
      </c>
      <c r="E46" s="103">
        <v>1</v>
      </c>
      <c r="F46" s="104">
        <v>2838.69</v>
      </c>
      <c r="G46" s="104">
        <v>209.15</v>
      </c>
      <c r="H46" s="104">
        <v>1292.95</v>
      </c>
      <c r="I46" s="104">
        <v>147.72</v>
      </c>
      <c r="J46" s="105">
        <v>2839</v>
      </c>
      <c r="K46" s="105">
        <v>209</v>
      </c>
      <c r="L46" s="105">
        <v>1293</v>
      </c>
      <c r="M46" s="105">
        <v>148</v>
      </c>
      <c r="N46" s="105">
        <v>15.44</v>
      </c>
      <c r="O46" s="105">
        <v>15.44</v>
      </c>
      <c r="P46" s="105">
        <v>8.36</v>
      </c>
      <c r="Q46" s="105">
        <v>8.36</v>
      </c>
    </row>
    <row r="47" spans="1:17" ht="34.200000000000003" x14ac:dyDescent="0.25">
      <c r="A47" s="6">
        <v>17</v>
      </c>
      <c r="B47" s="44" t="s">
        <v>262</v>
      </c>
      <c r="C47" s="69" t="s">
        <v>263</v>
      </c>
      <c r="D47" s="9" t="s">
        <v>261</v>
      </c>
      <c r="E47" s="103">
        <v>1.25</v>
      </c>
      <c r="F47" s="104">
        <v>798.84</v>
      </c>
      <c r="G47" s="104">
        <v>168.02</v>
      </c>
      <c r="H47" s="104">
        <v>544.80999999999995</v>
      </c>
      <c r="I47" s="104">
        <v>57.87</v>
      </c>
      <c r="J47" s="105">
        <v>999</v>
      </c>
      <c r="K47" s="105">
        <v>210</v>
      </c>
      <c r="L47" s="105">
        <v>681</v>
      </c>
      <c r="M47" s="105">
        <v>72</v>
      </c>
      <c r="N47" s="105">
        <v>12.4</v>
      </c>
      <c r="O47" s="105">
        <v>15.5</v>
      </c>
      <c r="P47" s="105">
        <v>3.39</v>
      </c>
      <c r="Q47" s="105">
        <v>4.24</v>
      </c>
    </row>
    <row r="48" spans="1:17" ht="12.75" customHeight="1" x14ac:dyDescent="0.25">
      <c r="A48" s="6">
        <v>18</v>
      </c>
      <c r="B48" s="44" t="s">
        <v>264</v>
      </c>
      <c r="C48" s="69" t="s">
        <v>265</v>
      </c>
      <c r="D48" s="9" t="s">
        <v>222</v>
      </c>
      <c r="E48" s="103">
        <v>1.56</v>
      </c>
      <c r="F48" s="104">
        <v>165.85</v>
      </c>
      <c r="G48" s="104">
        <v>162.6</v>
      </c>
      <c r="H48" s="105"/>
      <c r="I48" s="105"/>
      <c r="J48" s="105">
        <v>259</v>
      </c>
      <c r="K48" s="105">
        <v>254</v>
      </c>
      <c r="L48" s="105"/>
      <c r="M48" s="105"/>
      <c r="N48" s="105">
        <v>12</v>
      </c>
      <c r="O48" s="105">
        <v>18.72</v>
      </c>
      <c r="P48" s="105"/>
      <c r="Q48" s="105"/>
    </row>
    <row r="49" spans="1:17" ht="24" x14ac:dyDescent="0.25">
      <c r="A49" s="6">
        <v>19</v>
      </c>
      <c r="B49" s="44" t="s">
        <v>266</v>
      </c>
      <c r="C49" s="69" t="s">
        <v>267</v>
      </c>
      <c r="D49" s="9" t="s">
        <v>222</v>
      </c>
      <c r="E49" s="103">
        <v>0.9</v>
      </c>
      <c r="F49" s="104">
        <v>179.67</v>
      </c>
      <c r="G49" s="104">
        <v>176.15</v>
      </c>
      <c r="H49" s="105"/>
      <c r="I49" s="105"/>
      <c r="J49" s="105">
        <v>162</v>
      </c>
      <c r="K49" s="105">
        <v>159</v>
      </c>
      <c r="L49" s="105"/>
      <c r="M49" s="105"/>
      <c r="N49" s="105">
        <v>13</v>
      </c>
      <c r="O49" s="105">
        <v>11.7</v>
      </c>
      <c r="P49" s="105"/>
      <c r="Q49" s="105"/>
    </row>
    <row r="50" spans="1:17" ht="12.75" customHeight="1" x14ac:dyDescent="0.25">
      <c r="A50" s="6">
        <v>20</v>
      </c>
      <c r="B50" s="44" t="s">
        <v>268</v>
      </c>
      <c r="C50" s="69" t="s">
        <v>269</v>
      </c>
      <c r="D50" s="9" t="s">
        <v>26</v>
      </c>
      <c r="E50" s="45">
        <v>52</v>
      </c>
      <c r="F50" s="104">
        <v>38.4</v>
      </c>
      <c r="G50" s="104">
        <v>3.52</v>
      </c>
      <c r="H50" s="104">
        <v>2.92</v>
      </c>
      <c r="I50" s="104">
        <v>0.18</v>
      </c>
      <c r="J50" s="105">
        <v>1997</v>
      </c>
      <c r="K50" s="105">
        <v>183</v>
      </c>
      <c r="L50" s="105">
        <v>152</v>
      </c>
      <c r="M50" s="105">
        <v>9</v>
      </c>
      <c r="N50" s="105">
        <v>0.26</v>
      </c>
      <c r="O50" s="105">
        <v>13.52</v>
      </c>
      <c r="P50" s="105">
        <v>0.01</v>
      </c>
      <c r="Q50" s="105">
        <v>0.52</v>
      </c>
    </row>
    <row r="51" spans="1:17" ht="12.75" customHeight="1" x14ac:dyDescent="0.25">
      <c r="A51" s="6">
        <v>21</v>
      </c>
      <c r="B51" s="44" t="s">
        <v>270</v>
      </c>
      <c r="C51" s="69" t="s">
        <v>271</v>
      </c>
      <c r="D51" s="9" t="s">
        <v>26</v>
      </c>
      <c r="E51" s="45">
        <v>30</v>
      </c>
      <c r="F51" s="104">
        <v>41.03</v>
      </c>
      <c r="G51" s="104">
        <v>3.93</v>
      </c>
      <c r="H51" s="104">
        <v>2.92</v>
      </c>
      <c r="I51" s="104">
        <v>0.18</v>
      </c>
      <c r="J51" s="105">
        <v>1231</v>
      </c>
      <c r="K51" s="105">
        <v>118</v>
      </c>
      <c r="L51" s="105">
        <v>88</v>
      </c>
      <c r="M51" s="105">
        <v>5</v>
      </c>
      <c r="N51" s="105">
        <v>0.28999999999999998</v>
      </c>
      <c r="O51" s="105">
        <v>8.6999999999999993</v>
      </c>
      <c r="P51" s="105">
        <v>0.01</v>
      </c>
      <c r="Q51" s="105">
        <v>0.3</v>
      </c>
    </row>
    <row r="52" spans="1:17" ht="12.75" customHeight="1" x14ac:dyDescent="0.25">
      <c r="A52" s="6">
        <v>22</v>
      </c>
      <c r="B52" s="44" t="s">
        <v>272</v>
      </c>
      <c r="C52" s="69" t="s">
        <v>273</v>
      </c>
      <c r="D52" s="9" t="s">
        <v>227</v>
      </c>
      <c r="E52" s="103">
        <v>2.2999999999999998</v>
      </c>
      <c r="F52" s="104">
        <v>189.23</v>
      </c>
      <c r="G52" s="104">
        <v>46.64</v>
      </c>
      <c r="H52" s="104">
        <v>56.09</v>
      </c>
      <c r="I52" s="104">
        <v>24.55</v>
      </c>
      <c r="J52" s="105">
        <v>435</v>
      </c>
      <c r="K52" s="105">
        <v>107</v>
      </c>
      <c r="L52" s="105">
        <v>129</v>
      </c>
      <c r="M52" s="105">
        <v>56</v>
      </c>
      <c r="N52" s="105">
        <v>3.52</v>
      </c>
      <c r="O52" s="105">
        <v>8.1</v>
      </c>
      <c r="P52" s="105">
        <v>1.57</v>
      </c>
      <c r="Q52" s="105">
        <v>3.61</v>
      </c>
    </row>
    <row r="53" spans="1:17" ht="12.75" customHeight="1" x14ac:dyDescent="0.25">
      <c r="A53" s="6">
        <v>23</v>
      </c>
      <c r="B53" s="44" t="s">
        <v>274</v>
      </c>
      <c r="C53" s="69" t="s">
        <v>275</v>
      </c>
      <c r="D53" s="9" t="s">
        <v>255</v>
      </c>
      <c r="E53" s="45">
        <v>75</v>
      </c>
      <c r="F53" s="104">
        <v>11.9</v>
      </c>
      <c r="G53" s="105"/>
      <c r="H53" s="105"/>
      <c r="I53" s="105"/>
      <c r="J53" s="105">
        <v>893</v>
      </c>
      <c r="K53" s="105"/>
      <c r="L53" s="105"/>
      <c r="M53" s="105"/>
      <c r="N53" s="105"/>
      <c r="O53" s="105"/>
      <c r="P53" s="105"/>
      <c r="Q53" s="105"/>
    </row>
    <row r="54" spans="1:17" ht="24" x14ac:dyDescent="0.25">
      <c r="A54" s="6">
        <v>24</v>
      </c>
      <c r="B54" s="44" t="s">
        <v>276</v>
      </c>
      <c r="C54" s="69" t="s">
        <v>277</v>
      </c>
      <c r="D54" s="9" t="s">
        <v>227</v>
      </c>
      <c r="E54" s="45">
        <v>0.75</v>
      </c>
      <c r="F54" s="104">
        <v>3947.41</v>
      </c>
      <c r="G54" s="104">
        <v>459.78</v>
      </c>
      <c r="H54" s="104">
        <v>240.22</v>
      </c>
      <c r="I54" s="104">
        <v>4</v>
      </c>
      <c r="J54" s="105">
        <v>2961</v>
      </c>
      <c r="K54" s="105">
        <v>345</v>
      </c>
      <c r="L54" s="105">
        <v>180</v>
      </c>
      <c r="M54" s="105">
        <v>3</v>
      </c>
      <c r="N54" s="105">
        <v>34.700000000000003</v>
      </c>
      <c r="O54" s="105">
        <v>26.03</v>
      </c>
      <c r="P54" s="105">
        <v>0.22</v>
      </c>
      <c r="Q54" s="105">
        <v>0.17</v>
      </c>
    </row>
    <row r="55" spans="1:17" ht="70.8" x14ac:dyDescent="0.25">
      <c r="A55" s="6">
        <v>25</v>
      </c>
      <c r="B55" s="44" t="s">
        <v>278</v>
      </c>
      <c r="C55" s="69" t="s">
        <v>279</v>
      </c>
      <c r="D55" s="9" t="s">
        <v>227</v>
      </c>
      <c r="E55" s="103">
        <v>1</v>
      </c>
      <c r="F55" s="104">
        <v>311.39999999999998</v>
      </c>
      <c r="G55" s="104">
        <v>218.44</v>
      </c>
      <c r="H55" s="104">
        <v>38.75</v>
      </c>
      <c r="I55" s="104">
        <v>0.17</v>
      </c>
      <c r="J55" s="105">
        <v>311</v>
      </c>
      <c r="K55" s="105">
        <v>218</v>
      </c>
      <c r="L55" s="105">
        <v>39</v>
      </c>
      <c r="M55" s="105"/>
      <c r="N55" s="105">
        <v>16.29</v>
      </c>
      <c r="O55" s="105">
        <v>16.29</v>
      </c>
      <c r="P55" s="105">
        <v>0.01</v>
      </c>
      <c r="Q55" s="105">
        <v>0.01</v>
      </c>
    </row>
    <row r="56" spans="1:17" ht="36" x14ac:dyDescent="0.25">
      <c r="A56" s="6">
        <v>26</v>
      </c>
      <c r="B56" s="44" t="s">
        <v>233</v>
      </c>
      <c r="C56" s="69" t="s">
        <v>280</v>
      </c>
      <c r="D56" s="9" t="s">
        <v>255</v>
      </c>
      <c r="E56" s="45">
        <v>100</v>
      </c>
      <c r="F56" s="104" t="s">
        <v>281</v>
      </c>
      <c r="G56" s="105"/>
      <c r="H56" s="105"/>
      <c r="I56" s="105"/>
      <c r="J56" s="105">
        <v>371</v>
      </c>
      <c r="K56" s="105"/>
      <c r="L56" s="105"/>
      <c r="M56" s="105"/>
      <c r="N56" s="105"/>
      <c r="O56" s="105"/>
      <c r="P56" s="105"/>
      <c r="Q56" s="105"/>
    </row>
    <row r="57" spans="1:17" ht="12.75" customHeight="1" x14ac:dyDescent="0.25">
      <c r="A57" s="6">
        <v>27</v>
      </c>
      <c r="B57" s="44" t="s">
        <v>233</v>
      </c>
      <c r="C57" s="69" t="s">
        <v>282</v>
      </c>
      <c r="D57" s="9" t="s">
        <v>237</v>
      </c>
      <c r="E57" s="45">
        <v>50</v>
      </c>
      <c r="F57" s="104" t="s">
        <v>283</v>
      </c>
      <c r="G57" s="105"/>
      <c r="H57" s="105"/>
      <c r="I57" s="105"/>
      <c r="J57" s="105">
        <v>60</v>
      </c>
      <c r="K57" s="105"/>
      <c r="L57" s="105"/>
      <c r="M57" s="105"/>
      <c r="N57" s="105"/>
      <c r="O57" s="105"/>
      <c r="P57" s="105"/>
      <c r="Q57" s="105"/>
    </row>
    <row r="58" spans="1:17" ht="12.75" customHeight="1" x14ac:dyDescent="0.25">
      <c r="A58" s="6">
        <v>28</v>
      </c>
      <c r="B58" s="44" t="s">
        <v>233</v>
      </c>
      <c r="C58" s="69" t="s">
        <v>284</v>
      </c>
      <c r="D58" s="9" t="s">
        <v>237</v>
      </c>
      <c r="E58" s="45">
        <v>20</v>
      </c>
      <c r="F58" s="104" t="s">
        <v>285</v>
      </c>
      <c r="G58" s="105"/>
      <c r="H58" s="105"/>
      <c r="I58" s="105"/>
      <c r="J58" s="105">
        <v>28</v>
      </c>
      <c r="K58" s="105"/>
      <c r="L58" s="105"/>
      <c r="M58" s="105"/>
      <c r="N58" s="105"/>
      <c r="O58" s="105"/>
      <c r="P58" s="105"/>
      <c r="Q58" s="105"/>
    </row>
    <row r="59" spans="1:17" ht="36" x14ac:dyDescent="0.25">
      <c r="A59" s="6">
        <v>29</v>
      </c>
      <c r="B59" s="44" t="s">
        <v>233</v>
      </c>
      <c r="C59" s="69" t="s">
        <v>286</v>
      </c>
      <c r="D59" s="9" t="s">
        <v>237</v>
      </c>
      <c r="E59" s="45">
        <v>20</v>
      </c>
      <c r="F59" s="104" t="s">
        <v>287</v>
      </c>
      <c r="G59" s="105"/>
      <c r="H59" s="105"/>
      <c r="I59" s="105"/>
      <c r="J59" s="105">
        <v>30</v>
      </c>
      <c r="K59" s="105"/>
      <c r="L59" s="105"/>
      <c r="M59" s="105"/>
      <c r="N59" s="105"/>
      <c r="O59" s="105"/>
      <c r="P59" s="105"/>
      <c r="Q59" s="105"/>
    </row>
    <row r="60" spans="1:17" ht="12.75" customHeight="1" x14ac:dyDescent="0.25">
      <c r="A60" s="6">
        <v>30</v>
      </c>
      <c r="B60" s="44" t="s">
        <v>233</v>
      </c>
      <c r="C60" s="69" t="s">
        <v>288</v>
      </c>
      <c r="D60" s="9" t="s">
        <v>237</v>
      </c>
      <c r="E60" s="45">
        <v>20</v>
      </c>
      <c r="F60" s="104" t="s">
        <v>289</v>
      </c>
      <c r="G60" s="105"/>
      <c r="H60" s="105"/>
      <c r="I60" s="105"/>
      <c r="J60" s="105">
        <v>34</v>
      </c>
      <c r="K60" s="105"/>
      <c r="L60" s="105"/>
      <c r="M60" s="105"/>
      <c r="N60" s="105"/>
      <c r="O60" s="105"/>
      <c r="P60" s="105"/>
      <c r="Q60" s="105"/>
    </row>
    <row r="61" spans="1:17" ht="12.75" customHeight="1" x14ac:dyDescent="0.25">
      <c r="A61" s="6">
        <v>31</v>
      </c>
      <c r="B61" s="44" t="s">
        <v>233</v>
      </c>
      <c r="C61" s="69" t="s">
        <v>290</v>
      </c>
      <c r="D61" s="9" t="s">
        <v>237</v>
      </c>
      <c r="E61" s="45">
        <v>20</v>
      </c>
      <c r="F61" s="104" t="s">
        <v>287</v>
      </c>
      <c r="G61" s="105"/>
      <c r="H61" s="105"/>
      <c r="I61" s="105"/>
      <c r="J61" s="105">
        <v>30</v>
      </c>
      <c r="K61" s="105"/>
      <c r="L61" s="105"/>
      <c r="M61" s="105"/>
      <c r="N61" s="105"/>
      <c r="O61" s="105"/>
      <c r="P61" s="105"/>
      <c r="Q61" s="105"/>
    </row>
    <row r="62" spans="1:17" ht="70.8" x14ac:dyDescent="0.25">
      <c r="A62" s="6">
        <v>32</v>
      </c>
      <c r="B62" s="44" t="s">
        <v>291</v>
      </c>
      <c r="C62" s="69" t="s">
        <v>292</v>
      </c>
      <c r="D62" s="9" t="s">
        <v>227</v>
      </c>
      <c r="E62" s="103">
        <v>0.5</v>
      </c>
      <c r="F62" s="104">
        <v>419.25</v>
      </c>
      <c r="G62" s="104">
        <v>272.61</v>
      </c>
      <c r="H62" s="104">
        <v>48.52</v>
      </c>
      <c r="I62" s="104">
        <v>0.17</v>
      </c>
      <c r="J62" s="105">
        <v>210</v>
      </c>
      <c r="K62" s="105">
        <v>136</v>
      </c>
      <c r="L62" s="105">
        <v>24</v>
      </c>
      <c r="M62" s="105"/>
      <c r="N62" s="105">
        <v>20.329999999999998</v>
      </c>
      <c r="O62" s="105">
        <v>10.17</v>
      </c>
      <c r="P62" s="105">
        <v>0.01</v>
      </c>
      <c r="Q62" s="105">
        <v>0.01</v>
      </c>
    </row>
    <row r="63" spans="1:17" ht="36" x14ac:dyDescent="0.25">
      <c r="A63" s="6">
        <v>33</v>
      </c>
      <c r="B63" s="44" t="s">
        <v>233</v>
      </c>
      <c r="C63" s="69" t="s">
        <v>293</v>
      </c>
      <c r="D63" s="9" t="s">
        <v>237</v>
      </c>
      <c r="E63" s="45">
        <v>25</v>
      </c>
      <c r="F63" s="104" t="s">
        <v>294</v>
      </c>
      <c r="G63" s="105"/>
      <c r="H63" s="105"/>
      <c r="I63" s="105"/>
      <c r="J63" s="105">
        <v>1316</v>
      </c>
      <c r="K63" s="105"/>
      <c r="L63" s="105"/>
      <c r="M63" s="105"/>
      <c r="N63" s="105"/>
      <c r="O63" s="105"/>
      <c r="P63" s="105"/>
      <c r="Q63" s="105"/>
    </row>
    <row r="64" spans="1:17" ht="36" x14ac:dyDescent="0.25">
      <c r="A64" s="6">
        <v>34</v>
      </c>
      <c r="B64" s="44" t="s">
        <v>233</v>
      </c>
      <c r="C64" s="69" t="s">
        <v>295</v>
      </c>
      <c r="D64" s="9" t="s">
        <v>237</v>
      </c>
      <c r="E64" s="45">
        <v>25</v>
      </c>
      <c r="F64" s="104" t="s">
        <v>296</v>
      </c>
      <c r="G64" s="105"/>
      <c r="H64" s="105"/>
      <c r="I64" s="105"/>
      <c r="J64" s="105">
        <v>424</v>
      </c>
      <c r="K64" s="105"/>
      <c r="L64" s="105"/>
      <c r="M64" s="105"/>
      <c r="N64" s="105"/>
      <c r="O64" s="105"/>
      <c r="P64" s="105"/>
      <c r="Q64" s="105"/>
    </row>
    <row r="65" spans="1:17" ht="36" x14ac:dyDescent="0.25">
      <c r="A65" s="6">
        <v>35</v>
      </c>
      <c r="B65" s="44" t="s">
        <v>233</v>
      </c>
      <c r="C65" s="69" t="s">
        <v>297</v>
      </c>
      <c r="D65" s="9" t="s">
        <v>237</v>
      </c>
      <c r="E65" s="45">
        <v>25</v>
      </c>
      <c r="F65" s="104" t="s">
        <v>298</v>
      </c>
      <c r="G65" s="105"/>
      <c r="H65" s="105"/>
      <c r="I65" s="105"/>
      <c r="J65" s="105">
        <v>112</v>
      </c>
      <c r="K65" s="105"/>
      <c r="L65" s="105"/>
      <c r="M65" s="105"/>
      <c r="N65" s="105"/>
      <c r="O65" s="105"/>
      <c r="P65" s="105"/>
      <c r="Q65" s="105"/>
    </row>
    <row r="66" spans="1:17" ht="36" x14ac:dyDescent="0.25">
      <c r="A66" s="6">
        <v>36</v>
      </c>
      <c r="B66" s="44" t="s">
        <v>233</v>
      </c>
      <c r="C66" s="69" t="s">
        <v>299</v>
      </c>
      <c r="D66" s="9" t="s">
        <v>237</v>
      </c>
      <c r="E66" s="45">
        <v>25</v>
      </c>
      <c r="F66" s="104" t="s">
        <v>300</v>
      </c>
      <c r="G66" s="105"/>
      <c r="H66" s="105"/>
      <c r="I66" s="105"/>
      <c r="J66" s="105">
        <v>196</v>
      </c>
      <c r="K66" s="105"/>
      <c r="L66" s="105"/>
      <c r="M66" s="105"/>
      <c r="N66" s="105"/>
      <c r="O66" s="105"/>
      <c r="P66" s="105"/>
      <c r="Q66" s="105"/>
    </row>
    <row r="67" spans="1:17" ht="36" x14ac:dyDescent="0.25">
      <c r="A67" s="6">
        <v>37</v>
      </c>
      <c r="B67" s="44" t="s">
        <v>233</v>
      </c>
      <c r="C67" s="69" t="s">
        <v>301</v>
      </c>
      <c r="D67" s="9" t="s">
        <v>237</v>
      </c>
      <c r="E67" s="45">
        <v>10</v>
      </c>
      <c r="F67" s="104" t="s">
        <v>302</v>
      </c>
      <c r="G67" s="105"/>
      <c r="H67" s="105"/>
      <c r="I67" s="105"/>
      <c r="J67" s="105">
        <v>167</v>
      </c>
      <c r="K67" s="105"/>
      <c r="L67" s="105"/>
      <c r="M67" s="105"/>
      <c r="N67" s="105"/>
      <c r="O67" s="105"/>
      <c r="P67" s="105"/>
      <c r="Q67" s="105"/>
    </row>
    <row r="68" spans="1:17" ht="36" x14ac:dyDescent="0.25">
      <c r="A68" s="6">
        <v>38</v>
      </c>
      <c r="B68" s="44" t="s">
        <v>233</v>
      </c>
      <c r="C68" s="69" t="s">
        <v>303</v>
      </c>
      <c r="D68" s="9" t="s">
        <v>237</v>
      </c>
      <c r="E68" s="45">
        <v>5</v>
      </c>
      <c r="F68" s="104" t="s">
        <v>304</v>
      </c>
      <c r="G68" s="105"/>
      <c r="H68" s="105"/>
      <c r="I68" s="105"/>
      <c r="J68" s="105">
        <v>202</v>
      </c>
      <c r="K68" s="105"/>
      <c r="L68" s="105"/>
      <c r="M68" s="105"/>
      <c r="N68" s="105"/>
      <c r="O68" s="105"/>
      <c r="P68" s="105"/>
      <c r="Q68" s="105"/>
    </row>
    <row r="69" spans="1:17" ht="36" x14ac:dyDescent="0.25">
      <c r="A69" s="6">
        <v>39</v>
      </c>
      <c r="B69" s="44" t="s">
        <v>233</v>
      </c>
      <c r="C69" s="69" t="s">
        <v>305</v>
      </c>
      <c r="D69" s="9" t="s">
        <v>237</v>
      </c>
      <c r="E69" s="45">
        <v>1</v>
      </c>
      <c r="F69" s="104" t="s">
        <v>306</v>
      </c>
      <c r="G69" s="105"/>
      <c r="H69" s="105"/>
      <c r="I69" s="105"/>
      <c r="J69" s="105">
        <v>60</v>
      </c>
      <c r="K69" s="105"/>
      <c r="L69" s="105"/>
      <c r="M69" s="105"/>
      <c r="N69" s="105"/>
      <c r="O69" s="105"/>
      <c r="P69" s="105"/>
      <c r="Q69" s="105"/>
    </row>
    <row r="70" spans="1:17" ht="36" x14ac:dyDescent="0.25">
      <c r="A70" s="6">
        <v>40</v>
      </c>
      <c r="B70" s="44" t="s">
        <v>233</v>
      </c>
      <c r="C70" s="69" t="s">
        <v>307</v>
      </c>
      <c r="D70" s="9" t="s">
        <v>237</v>
      </c>
      <c r="E70" s="45">
        <v>1</v>
      </c>
      <c r="F70" s="104" t="s">
        <v>308</v>
      </c>
      <c r="G70" s="105"/>
      <c r="H70" s="105"/>
      <c r="I70" s="105"/>
      <c r="J70" s="105">
        <v>113</v>
      </c>
      <c r="K70" s="105"/>
      <c r="L70" s="105"/>
      <c r="M70" s="105"/>
      <c r="N70" s="105"/>
      <c r="O70" s="105"/>
      <c r="P70" s="105"/>
      <c r="Q70" s="105"/>
    </row>
    <row r="71" spans="1:17" ht="36" x14ac:dyDescent="0.25">
      <c r="A71" s="6">
        <v>41</v>
      </c>
      <c r="B71" s="44" t="s">
        <v>233</v>
      </c>
      <c r="C71" s="69" t="s">
        <v>309</v>
      </c>
      <c r="D71" s="9" t="s">
        <v>237</v>
      </c>
      <c r="E71" s="45">
        <v>50</v>
      </c>
      <c r="F71" s="104" t="s">
        <v>310</v>
      </c>
      <c r="G71" s="105"/>
      <c r="H71" s="105"/>
      <c r="I71" s="105"/>
      <c r="J71" s="105">
        <v>310</v>
      </c>
      <c r="K71" s="105"/>
      <c r="L71" s="105"/>
      <c r="M71" s="105"/>
      <c r="N71" s="105"/>
      <c r="O71" s="105"/>
      <c r="P71" s="105"/>
      <c r="Q71" s="105"/>
    </row>
    <row r="72" spans="1:17" ht="36" x14ac:dyDescent="0.25">
      <c r="A72" s="6">
        <v>42</v>
      </c>
      <c r="B72" s="44" t="s">
        <v>233</v>
      </c>
      <c r="C72" s="69" t="s">
        <v>311</v>
      </c>
      <c r="D72" s="9" t="s">
        <v>237</v>
      </c>
      <c r="E72" s="45">
        <v>7</v>
      </c>
      <c r="F72" s="104" t="s">
        <v>312</v>
      </c>
      <c r="G72" s="105"/>
      <c r="H72" s="105"/>
      <c r="I72" s="105"/>
      <c r="J72" s="105">
        <v>757</v>
      </c>
      <c r="K72" s="105"/>
      <c r="L72" s="105"/>
      <c r="M72" s="105"/>
      <c r="N72" s="105"/>
      <c r="O72" s="105"/>
      <c r="P72" s="105"/>
      <c r="Q72" s="105"/>
    </row>
    <row r="73" spans="1:17" ht="36" x14ac:dyDescent="0.25">
      <c r="A73" s="6">
        <v>43</v>
      </c>
      <c r="B73" s="44" t="s">
        <v>233</v>
      </c>
      <c r="C73" s="69" t="s">
        <v>313</v>
      </c>
      <c r="D73" s="9" t="s">
        <v>237</v>
      </c>
      <c r="E73" s="45">
        <v>5</v>
      </c>
      <c r="F73" s="104" t="s">
        <v>314</v>
      </c>
      <c r="G73" s="105"/>
      <c r="H73" s="105"/>
      <c r="I73" s="105"/>
      <c r="J73" s="105">
        <v>229</v>
      </c>
      <c r="K73" s="105"/>
      <c r="L73" s="105"/>
      <c r="M73" s="105"/>
      <c r="N73" s="105"/>
      <c r="O73" s="105"/>
      <c r="P73" s="105"/>
      <c r="Q73" s="105"/>
    </row>
    <row r="74" spans="1:17" ht="36" x14ac:dyDescent="0.25">
      <c r="A74" s="6">
        <v>44</v>
      </c>
      <c r="B74" s="44" t="s">
        <v>233</v>
      </c>
      <c r="C74" s="69" t="s">
        <v>315</v>
      </c>
      <c r="D74" s="9" t="s">
        <v>237</v>
      </c>
      <c r="E74" s="45">
        <v>7</v>
      </c>
      <c r="F74" s="104" t="s">
        <v>316</v>
      </c>
      <c r="G74" s="105"/>
      <c r="H74" s="105"/>
      <c r="I74" s="105"/>
      <c r="J74" s="105">
        <v>203</v>
      </c>
      <c r="K74" s="105"/>
      <c r="L74" s="105"/>
      <c r="M74" s="105"/>
      <c r="N74" s="105"/>
      <c r="O74" s="105"/>
      <c r="P74" s="105"/>
      <c r="Q74" s="105"/>
    </row>
    <row r="75" spans="1:17" ht="24" x14ac:dyDescent="0.25">
      <c r="A75" s="6">
        <v>45</v>
      </c>
      <c r="B75" s="44" t="s">
        <v>317</v>
      </c>
      <c r="C75" s="69" t="s">
        <v>318</v>
      </c>
      <c r="D75" s="9" t="s">
        <v>222</v>
      </c>
      <c r="E75" s="103">
        <v>0.19</v>
      </c>
      <c r="F75" s="104">
        <v>813.8</v>
      </c>
      <c r="G75" s="104">
        <v>603.5</v>
      </c>
      <c r="H75" s="104">
        <v>29.99</v>
      </c>
      <c r="I75" s="104">
        <v>0.73</v>
      </c>
      <c r="J75" s="105">
        <v>155</v>
      </c>
      <c r="K75" s="105">
        <v>115</v>
      </c>
      <c r="L75" s="105">
        <v>6</v>
      </c>
      <c r="M75" s="105"/>
      <c r="N75" s="105">
        <v>43.2</v>
      </c>
      <c r="O75" s="105">
        <v>8.2100000000000009</v>
      </c>
      <c r="P75" s="105">
        <v>0.04</v>
      </c>
      <c r="Q75" s="105">
        <v>0.01</v>
      </c>
    </row>
    <row r="76" spans="1:17" ht="36" x14ac:dyDescent="0.25">
      <c r="A76" s="6">
        <v>46</v>
      </c>
      <c r="B76" s="44" t="s">
        <v>233</v>
      </c>
      <c r="C76" s="69" t="s">
        <v>319</v>
      </c>
      <c r="D76" s="9" t="s">
        <v>237</v>
      </c>
      <c r="E76" s="45">
        <v>7</v>
      </c>
      <c r="F76" s="104" t="s">
        <v>320</v>
      </c>
      <c r="G76" s="105"/>
      <c r="H76" s="105"/>
      <c r="I76" s="105"/>
      <c r="J76" s="105">
        <v>76</v>
      </c>
      <c r="K76" s="105"/>
      <c r="L76" s="105"/>
      <c r="M76" s="105"/>
      <c r="N76" s="105"/>
      <c r="O76" s="105"/>
      <c r="P76" s="105"/>
      <c r="Q76" s="105"/>
    </row>
    <row r="77" spans="1:17" ht="36" x14ac:dyDescent="0.25">
      <c r="A77" s="6">
        <v>47</v>
      </c>
      <c r="B77" s="44" t="s">
        <v>233</v>
      </c>
      <c r="C77" s="69" t="s">
        <v>321</v>
      </c>
      <c r="D77" s="9" t="s">
        <v>237</v>
      </c>
      <c r="E77" s="45">
        <v>7</v>
      </c>
      <c r="F77" s="104" t="s">
        <v>322</v>
      </c>
      <c r="G77" s="105"/>
      <c r="H77" s="105"/>
      <c r="I77" s="105"/>
      <c r="J77" s="105">
        <v>114</v>
      </c>
      <c r="K77" s="105"/>
      <c r="L77" s="105"/>
      <c r="M77" s="105"/>
      <c r="N77" s="105"/>
      <c r="O77" s="105"/>
      <c r="P77" s="105"/>
      <c r="Q77" s="105"/>
    </row>
    <row r="78" spans="1:17" ht="24" x14ac:dyDescent="0.25">
      <c r="A78" s="6">
        <v>48</v>
      </c>
      <c r="B78" s="44" t="s">
        <v>323</v>
      </c>
      <c r="C78" s="69" t="s">
        <v>324</v>
      </c>
      <c r="D78" s="9" t="s">
        <v>222</v>
      </c>
      <c r="E78" s="103">
        <v>0.14000000000000001</v>
      </c>
      <c r="F78" s="104">
        <v>82.85</v>
      </c>
      <c r="G78" s="104">
        <v>78.98</v>
      </c>
      <c r="H78" s="105"/>
      <c r="I78" s="105"/>
      <c r="J78" s="105">
        <v>12</v>
      </c>
      <c r="K78" s="105">
        <v>11</v>
      </c>
      <c r="L78" s="105"/>
      <c r="M78" s="105"/>
      <c r="N78" s="105">
        <v>6.18</v>
      </c>
      <c r="O78" s="105">
        <v>0.87</v>
      </c>
      <c r="P78" s="105"/>
      <c r="Q78" s="105"/>
    </row>
    <row r="79" spans="1:17" ht="36" x14ac:dyDescent="0.25">
      <c r="A79" s="6">
        <v>49</v>
      </c>
      <c r="B79" s="44" t="s">
        <v>233</v>
      </c>
      <c r="C79" s="69" t="s">
        <v>325</v>
      </c>
      <c r="D79" s="9" t="s">
        <v>237</v>
      </c>
      <c r="E79" s="45">
        <v>1</v>
      </c>
      <c r="F79" s="104" t="s">
        <v>326</v>
      </c>
      <c r="G79" s="105"/>
      <c r="H79" s="105"/>
      <c r="I79" s="105"/>
      <c r="J79" s="105">
        <v>104</v>
      </c>
      <c r="K79" s="105"/>
      <c r="L79" s="105"/>
      <c r="M79" s="105"/>
      <c r="N79" s="105"/>
      <c r="O79" s="105"/>
      <c r="P79" s="105"/>
      <c r="Q79" s="105"/>
    </row>
    <row r="80" spans="1:17" ht="34.200000000000003" x14ac:dyDescent="0.25">
      <c r="A80" s="6">
        <v>50</v>
      </c>
      <c r="B80" s="44" t="s">
        <v>327</v>
      </c>
      <c r="C80" s="69" t="s">
        <v>328</v>
      </c>
      <c r="D80" s="9" t="s">
        <v>26</v>
      </c>
      <c r="E80" s="45">
        <v>1</v>
      </c>
      <c r="F80" s="104">
        <v>47.4</v>
      </c>
      <c r="G80" s="104">
        <v>20.54</v>
      </c>
      <c r="H80" s="104">
        <v>3.73</v>
      </c>
      <c r="I80" s="104">
        <v>0.18</v>
      </c>
      <c r="J80" s="105">
        <v>47</v>
      </c>
      <c r="K80" s="105">
        <v>21</v>
      </c>
      <c r="L80" s="105">
        <v>4</v>
      </c>
      <c r="M80" s="105"/>
      <c r="N80" s="105">
        <v>1.55</v>
      </c>
      <c r="O80" s="105">
        <v>1.55</v>
      </c>
      <c r="P80" s="105">
        <v>0.01</v>
      </c>
      <c r="Q80" s="105">
        <v>0.01</v>
      </c>
    </row>
    <row r="81" spans="1:17" ht="34.200000000000003" x14ac:dyDescent="0.25">
      <c r="A81" s="6">
        <v>51</v>
      </c>
      <c r="B81" s="44" t="s">
        <v>329</v>
      </c>
      <c r="C81" s="69" t="s">
        <v>330</v>
      </c>
      <c r="D81" s="9" t="s">
        <v>222</v>
      </c>
      <c r="E81" s="103">
        <v>7.0000000000000007E-2</v>
      </c>
      <c r="F81" s="104">
        <v>3846.34</v>
      </c>
      <c r="G81" s="104">
        <v>869.83</v>
      </c>
      <c r="H81" s="104">
        <v>2976.51</v>
      </c>
      <c r="I81" s="104">
        <v>329.74</v>
      </c>
      <c r="J81" s="105">
        <v>269</v>
      </c>
      <c r="K81" s="105">
        <v>61</v>
      </c>
      <c r="L81" s="105">
        <v>208</v>
      </c>
      <c r="M81" s="105">
        <v>23</v>
      </c>
      <c r="N81" s="105">
        <v>67.22</v>
      </c>
      <c r="O81" s="105">
        <v>4.71</v>
      </c>
      <c r="P81" s="105">
        <v>21.11</v>
      </c>
      <c r="Q81" s="105">
        <v>1.48</v>
      </c>
    </row>
    <row r="82" spans="1:17" ht="34.200000000000003" x14ac:dyDescent="0.25">
      <c r="A82" s="6">
        <v>52</v>
      </c>
      <c r="B82" s="44" t="s">
        <v>331</v>
      </c>
      <c r="C82" s="69" t="s">
        <v>332</v>
      </c>
      <c r="D82" s="9" t="s">
        <v>222</v>
      </c>
      <c r="E82" s="103">
        <v>0.01</v>
      </c>
      <c r="F82" s="104">
        <v>5141.1499999999996</v>
      </c>
      <c r="G82" s="104">
        <v>1133.93</v>
      </c>
      <c r="H82" s="104">
        <v>4007.22</v>
      </c>
      <c r="I82" s="104">
        <v>443.92</v>
      </c>
      <c r="J82" s="105">
        <v>51</v>
      </c>
      <c r="K82" s="105">
        <v>11</v>
      </c>
      <c r="L82" s="105">
        <v>40</v>
      </c>
      <c r="M82" s="105">
        <v>4</v>
      </c>
      <c r="N82" s="105">
        <v>87.63</v>
      </c>
      <c r="O82" s="105">
        <v>0.88</v>
      </c>
      <c r="P82" s="105">
        <v>28.42</v>
      </c>
      <c r="Q82" s="105">
        <v>0.28000000000000003</v>
      </c>
    </row>
    <row r="83" spans="1:17" ht="34.200000000000003" x14ac:dyDescent="0.25">
      <c r="A83" s="6">
        <v>53</v>
      </c>
      <c r="B83" s="44" t="s">
        <v>333</v>
      </c>
      <c r="C83" s="69" t="s">
        <v>334</v>
      </c>
      <c r="D83" s="9" t="s">
        <v>335</v>
      </c>
      <c r="E83" s="45">
        <v>7</v>
      </c>
      <c r="F83" s="104">
        <v>22.58</v>
      </c>
      <c r="G83" s="104">
        <v>6.37</v>
      </c>
      <c r="H83" s="105"/>
      <c r="I83" s="105"/>
      <c r="J83" s="105">
        <v>158</v>
      </c>
      <c r="K83" s="105">
        <v>45</v>
      </c>
      <c r="L83" s="105"/>
      <c r="M83" s="105"/>
      <c r="N83" s="105">
        <v>0.47</v>
      </c>
      <c r="O83" s="105">
        <v>3.29</v>
      </c>
      <c r="P83" s="105"/>
      <c r="Q83" s="105"/>
    </row>
    <row r="84" spans="1:17" ht="34.200000000000003" x14ac:dyDescent="0.25">
      <c r="A84" s="6">
        <v>54</v>
      </c>
      <c r="B84" s="44" t="s">
        <v>336</v>
      </c>
      <c r="C84" s="69" t="s">
        <v>337</v>
      </c>
      <c r="D84" s="9" t="s">
        <v>113</v>
      </c>
      <c r="E84" s="45">
        <v>0.08</v>
      </c>
      <c r="F84" s="104">
        <v>1325.92</v>
      </c>
      <c r="G84" s="104">
        <v>944.71</v>
      </c>
      <c r="H84" s="104">
        <v>1.07</v>
      </c>
      <c r="I84" s="104">
        <v>0.6</v>
      </c>
      <c r="J84" s="105">
        <v>106</v>
      </c>
      <c r="K84" s="105">
        <v>76</v>
      </c>
      <c r="L84" s="105"/>
      <c r="M84" s="105"/>
      <c r="N84" s="105">
        <v>78.66</v>
      </c>
      <c r="O84" s="105">
        <v>6.29</v>
      </c>
      <c r="P84" s="105">
        <v>0.05</v>
      </c>
      <c r="Q84" s="105"/>
    </row>
    <row r="85" spans="1:17" x14ac:dyDescent="0.25">
      <c r="A85" s="146" t="s">
        <v>338</v>
      </c>
      <c r="B85" s="145"/>
      <c r="C85" s="145"/>
      <c r="D85" s="145"/>
      <c r="E85" s="145"/>
      <c r="F85" s="145"/>
      <c r="G85" s="145"/>
      <c r="H85" s="145"/>
      <c r="I85" s="145"/>
      <c r="J85" s="106">
        <v>41790</v>
      </c>
      <c r="K85" s="105"/>
      <c r="L85" s="105"/>
      <c r="M85" s="105"/>
      <c r="N85" s="105"/>
      <c r="O85" s="106">
        <v>245.46</v>
      </c>
      <c r="P85" s="105"/>
      <c r="Q85" s="106">
        <v>33.94</v>
      </c>
    </row>
    <row r="86" spans="1:17" x14ac:dyDescent="0.25">
      <c r="A86" s="149" t="s">
        <v>339</v>
      </c>
      <c r="B86" s="145"/>
      <c r="C86" s="145"/>
      <c r="D86" s="145"/>
      <c r="E86" s="145"/>
      <c r="F86" s="145"/>
      <c r="G86" s="145"/>
      <c r="H86" s="145"/>
      <c r="I86" s="145"/>
      <c r="J86" s="145"/>
      <c r="K86" s="145"/>
      <c r="L86" s="145"/>
      <c r="M86" s="145"/>
      <c r="N86" s="145"/>
      <c r="O86" s="145"/>
      <c r="P86" s="145"/>
      <c r="Q86" s="145"/>
    </row>
    <row r="87" spans="1:17" ht="45.6" x14ac:dyDescent="0.25">
      <c r="A87" s="6">
        <v>55</v>
      </c>
      <c r="B87" s="44" t="s">
        <v>340</v>
      </c>
      <c r="C87" s="69" t="s">
        <v>341</v>
      </c>
      <c r="D87" s="9" t="s">
        <v>342</v>
      </c>
      <c r="E87" s="45">
        <v>1</v>
      </c>
      <c r="F87" s="104">
        <v>16.149999999999999</v>
      </c>
      <c r="G87" s="104">
        <v>16.149999999999999</v>
      </c>
      <c r="H87" s="105"/>
      <c r="I87" s="105"/>
      <c r="J87" s="105">
        <v>16</v>
      </c>
      <c r="K87" s="105">
        <v>16</v>
      </c>
      <c r="L87" s="105"/>
      <c r="M87" s="105"/>
      <c r="N87" s="105">
        <v>1</v>
      </c>
      <c r="O87" s="105">
        <v>1</v>
      </c>
      <c r="P87" s="105"/>
      <c r="Q87" s="105"/>
    </row>
    <row r="88" spans="1:17" ht="34.200000000000003" x14ac:dyDescent="0.25">
      <c r="A88" s="6">
        <v>56</v>
      </c>
      <c r="B88" s="44" t="s">
        <v>343</v>
      </c>
      <c r="C88" s="69" t="s">
        <v>344</v>
      </c>
      <c r="D88" s="9" t="s">
        <v>345</v>
      </c>
      <c r="E88" s="103">
        <v>47</v>
      </c>
      <c r="F88" s="104">
        <v>27.06</v>
      </c>
      <c r="G88" s="104">
        <v>27.06</v>
      </c>
      <c r="H88" s="105"/>
      <c r="I88" s="105"/>
      <c r="J88" s="105">
        <v>1272</v>
      </c>
      <c r="K88" s="105">
        <v>1272</v>
      </c>
      <c r="L88" s="105"/>
      <c r="M88" s="105"/>
      <c r="N88" s="105">
        <v>1.5</v>
      </c>
      <c r="O88" s="105">
        <v>70.5</v>
      </c>
      <c r="P88" s="105"/>
      <c r="Q88" s="105"/>
    </row>
    <row r="89" spans="1:17" ht="34.200000000000003" x14ac:dyDescent="0.25">
      <c r="A89" s="6">
        <v>57</v>
      </c>
      <c r="B89" s="44" t="s">
        <v>346</v>
      </c>
      <c r="C89" s="69" t="s">
        <v>347</v>
      </c>
      <c r="D89" s="9" t="s">
        <v>348</v>
      </c>
      <c r="E89" s="103">
        <v>0.47</v>
      </c>
      <c r="F89" s="104">
        <v>288.64</v>
      </c>
      <c r="G89" s="104">
        <v>288.64</v>
      </c>
      <c r="H89" s="105"/>
      <c r="I89" s="105"/>
      <c r="J89" s="105">
        <v>136</v>
      </c>
      <c r="K89" s="105">
        <v>136</v>
      </c>
      <c r="L89" s="105"/>
      <c r="M89" s="105"/>
      <c r="N89" s="105">
        <v>16</v>
      </c>
      <c r="O89" s="105">
        <v>7.52</v>
      </c>
      <c r="P89" s="105"/>
      <c r="Q89" s="105"/>
    </row>
    <row r="90" spans="1:17" ht="79.8" x14ac:dyDescent="0.25">
      <c r="A90" s="6">
        <v>58</v>
      </c>
      <c r="B90" s="44" t="s">
        <v>349</v>
      </c>
      <c r="C90" s="69" t="s">
        <v>350</v>
      </c>
      <c r="D90" s="9" t="s">
        <v>351</v>
      </c>
      <c r="E90" s="103">
        <v>58</v>
      </c>
      <c r="F90" s="104">
        <v>7.22</v>
      </c>
      <c r="G90" s="104">
        <v>7.22</v>
      </c>
      <c r="H90" s="105"/>
      <c r="I90" s="105"/>
      <c r="J90" s="105">
        <v>419</v>
      </c>
      <c r="K90" s="105">
        <v>419</v>
      </c>
      <c r="L90" s="105"/>
      <c r="M90" s="105"/>
      <c r="N90" s="105">
        <v>0.4</v>
      </c>
      <c r="O90" s="105">
        <v>23.2</v>
      </c>
      <c r="P90" s="105"/>
      <c r="Q90" s="105"/>
    </row>
    <row r="91" spans="1:17" ht="34.200000000000003" x14ac:dyDescent="0.25">
      <c r="A91" s="6">
        <v>59</v>
      </c>
      <c r="B91" s="44" t="s">
        <v>352</v>
      </c>
      <c r="C91" s="69" t="s">
        <v>353</v>
      </c>
      <c r="D91" s="9" t="s">
        <v>26</v>
      </c>
      <c r="E91" s="45">
        <v>1</v>
      </c>
      <c r="F91" s="104">
        <v>83.43</v>
      </c>
      <c r="G91" s="104">
        <v>83.43</v>
      </c>
      <c r="H91" s="105"/>
      <c r="I91" s="105"/>
      <c r="J91" s="105">
        <v>83</v>
      </c>
      <c r="K91" s="105">
        <v>83</v>
      </c>
      <c r="L91" s="105"/>
      <c r="M91" s="105"/>
      <c r="N91" s="105">
        <v>5</v>
      </c>
      <c r="O91" s="105">
        <v>5</v>
      </c>
      <c r="P91" s="105"/>
      <c r="Q91" s="105"/>
    </row>
    <row r="92" spans="1:17" ht="34.200000000000003" x14ac:dyDescent="0.25">
      <c r="A92" s="6">
        <v>60</v>
      </c>
      <c r="B92" s="44" t="s">
        <v>354</v>
      </c>
      <c r="C92" s="69" t="s">
        <v>355</v>
      </c>
      <c r="D92" s="9" t="s">
        <v>26</v>
      </c>
      <c r="E92" s="45">
        <v>1</v>
      </c>
      <c r="F92" s="104">
        <v>47.72</v>
      </c>
      <c r="G92" s="104">
        <v>47.72</v>
      </c>
      <c r="H92" s="105"/>
      <c r="I92" s="105"/>
      <c r="J92" s="105">
        <v>48</v>
      </c>
      <c r="K92" s="105">
        <v>48</v>
      </c>
      <c r="L92" s="105"/>
      <c r="M92" s="105"/>
      <c r="N92" s="105">
        <v>3</v>
      </c>
      <c r="O92" s="105">
        <v>3</v>
      </c>
      <c r="P92" s="105"/>
      <c r="Q92" s="105"/>
    </row>
    <row r="93" spans="1:17" x14ac:dyDescent="0.25">
      <c r="A93" s="146" t="s">
        <v>356</v>
      </c>
      <c r="B93" s="145"/>
      <c r="C93" s="145"/>
      <c r="D93" s="145"/>
      <c r="E93" s="145"/>
      <c r="F93" s="145"/>
      <c r="G93" s="145"/>
      <c r="H93" s="145"/>
      <c r="I93" s="145"/>
      <c r="J93" s="106">
        <v>4408</v>
      </c>
      <c r="K93" s="105"/>
      <c r="L93" s="105"/>
      <c r="M93" s="105"/>
      <c r="N93" s="105"/>
      <c r="O93" s="106">
        <v>115.1</v>
      </c>
      <c r="P93" s="105"/>
      <c r="Q93" s="105"/>
    </row>
    <row r="94" spans="1:17" x14ac:dyDescent="0.25">
      <c r="A94" s="147" t="s">
        <v>171</v>
      </c>
      <c r="B94" s="148"/>
      <c r="C94" s="148"/>
      <c r="D94" s="148"/>
      <c r="E94" s="148"/>
      <c r="F94" s="148"/>
      <c r="G94" s="148"/>
      <c r="H94" s="148"/>
      <c r="I94" s="148"/>
      <c r="J94" s="148"/>
      <c r="K94" s="148"/>
      <c r="L94" s="148"/>
      <c r="M94" s="148"/>
      <c r="N94" s="148"/>
      <c r="O94" s="148"/>
      <c r="P94" s="148"/>
      <c r="Q94" s="148"/>
    </row>
    <row r="95" spans="1:17" x14ac:dyDescent="0.25">
      <c r="A95" s="144" t="s">
        <v>32</v>
      </c>
      <c r="B95" s="145"/>
      <c r="C95" s="145"/>
      <c r="D95" s="145"/>
      <c r="E95" s="145"/>
      <c r="F95" s="145"/>
      <c r="G95" s="145"/>
      <c r="H95" s="145"/>
      <c r="I95" s="145"/>
      <c r="J95" s="104">
        <v>36106</v>
      </c>
      <c r="K95" s="104">
        <v>5227</v>
      </c>
      <c r="L95" s="104">
        <v>3360</v>
      </c>
      <c r="M95" s="104">
        <v>472</v>
      </c>
      <c r="N95" s="105"/>
      <c r="O95" s="104">
        <v>358.98</v>
      </c>
      <c r="P95" s="105"/>
      <c r="Q95" s="104">
        <v>28.66</v>
      </c>
    </row>
    <row r="96" spans="1:17" x14ac:dyDescent="0.25">
      <c r="A96" s="144" t="s">
        <v>67</v>
      </c>
      <c r="B96" s="145"/>
      <c r="C96" s="145"/>
      <c r="D96" s="145"/>
      <c r="E96" s="145"/>
      <c r="F96" s="145"/>
      <c r="G96" s="145"/>
      <c r="H96" s="145"/>
      <c r="I96" s="145"/>
      <c r="J96" s="104">
        <v>37989</v>
      </c>
      <c r="K96" s="104">
        <v>6091</v>
      </c>
      <c r="L96" s="104">
        <v>4005</v>
      </c>
      <c r="M96" s="104">
        <v>585</v>
      </c>
      <c r="N96" s="105"/>
      <c r="O96" s="104">
        <v>402.79</v>
      </c>
      <c r="P96" s="105"/>
      <c r="Q96" s="104">
        <v>34.020000000000003</v>
      </c>
    </row>
    <row r="97" spans="1:17" x14ac:dyDescent="0.25">
      <c r="A97" s="144" t="s">
        <v>49</v>
      </c>
      <c r="B97" s="145"/>
      <c r="C97" s="145"/>
      <c r="D97" s="145"/>
      <c r="E97" s="145"/>
      <c r="F97" s="145"/>
      <c r="G97" s="145"/>
      <c r="H97" s="145"/>
      <c r="I97" s="145"/>
      <c r="J97" s="105"/>
      <c r="K97" s="105"/>
      <c r="L97" s="105"/>
      <c r="M97" s="105"/>
      <c r="N97" s="105"/>
      <c r="O97" s="105"/>
      <c r="P97" s="105"/>
      <c r="Q97" s="105"/>
    </row>
    <row r="98" spans="1:17" x14ac:dyDescent="0.25">
      <c r="A98" s="144" t="s">
        <v>357</v>
      </c>
      <c r="B98" s="145"/>
      <c r="C98" s="145"/>
      <c r="D98" s="145"/>
      <c r="E98" s="145"/>
      <c r="F98" s="145"/>
      <c r="G98" s="145"/>
      <c r="H98" s="145"/>
      <c r="I98" s="145"/>
      <c r="J98" s="104">
        <v>244</v>
      </c>
      <c r="K98" s="104">
        <v>224</v>
      </c>
      <c r="L98" s="104">
        <v>20</v>
      </c>
      <c r="M98" s="104">
        <v>20</v>
      </c>
      <c r="N98" s="105"/>
      <c r="O98" s="105"/>
      <c r="P98" s="105"/>
      <c r="Q98" s="105"/>
    </row>
    <row r="99" spans="1:17" x14ac:dyDescent="0.25">
      <c r="A99" s="144" t="s">
        <v>358</v>
      </c>
      <c r="B99" s="145"/>
      <c r="C99" s="145"/>
      <c r="D99" s="145"/>
      <c r="E99" s="145"/>
      <c r="F99" s="145"/>
      <c r="G99" s="145"/>
      <c r="H99" s="145"/>
      <c r="I99" s="145"/>
      <c r="J99" s="104">
        <v>374</v>
      </c>
      <c r="K99" s="105"/>
      <c r="L99" s="105"/>
      <c r="M99" s="105"/>
      <c r="N99" s="105"/>
      <c r="O99" s="105"/>
      <c r="P99" s="105"/>
      <c r="Q99" s="105"/>
    </row>
    <row r="100" spans="1:17" x14ac:dyDescent="0.25">
      <c r="A100" s="144" t="s">
        <v>359</v>
      </c>
      <c r="B100" s="145"/>
      <c r="C100" s="145"/>
      <c r="D100" s="145"/>
      <c r="E100" s="145"/>
      <c r="F100" s="145"/>
      <c r="G100" s="145"/>
      <c r="H100" s="145"/>
      <c r="I100" s="145"/>
      <c r="J100" s="104">
        <v>1174</v>
      </c>
      <c r="K100" s="104">
        <v>549</v>
      </c>
      <c r="L100" s="104">
        <v>625</v>
      </c>
      <c r="M100" s="104">
        <v>93</v>
      </c>
      <c r="N100" s="105"/>
      <c r="O100" s="104">
        <v>38.93</v>
      </c>
      <c r="P100" s="105"/>
      <c r="Q100" s="104">
        <v>5.3639999999999999</v>
      </c>
    </row>
    <row r="101" spans="1:17" x14ac:dyDescent="0.25">
      <c r="A101" s="144" t="s">
        <v>360</v>
      </c>
      <c r="B101" s="145"/>
      <c r="C101" s="145"/>
      <c r="D101" s="145"/>
      <c r="E101" s="145"/>
      <c r="F101" s="145"/>
      <c r="G101" s="145"/>
      <c r="H101" s="145"/>
      <c r="I101" s="145"/>
      <c r="J101" s="104">
        <v>278</v>
      </c>
      <c r="K101" s="104">
        <v>278</v>
      </c>
      <c r="L101" s="105"/>
      <c r="M101" s="105"/>
      <c r="N101" s="105"/>
      <c r="O101" s="104">
        <v>14.8797</v>
      </c>
      <c r="P101" s="105"/>
      <c r="Q101" s="105"/>
    </row>
    <row r="102" spans="1:17" x14ac:dyDescent="0.25">
      <c r="A102" s="144" t="s">
        <v>361</v>
      </c>
      <c r="B102" s="145"/>
      <c r="C102" s="145"/>
      <c r="D102" s="145"/>
      <c r="E102" s="145"/>
      <c r="F102" s="145"/>
      <c r="G102" s="145"/>
      <c r="H102" s="145"/>
      <c r="I102" s="145"/>
      <c r="J102" s="104">
        <v>351</v>
      </c>
      <c r="K102" s="104">
        <v>351</v>
      </c>
      <c r="L102" s="105"/>
      <c r="M102" s="105"/>
      <c r="N102" s="105"/>
      <c r="O102" s="104">
        <v>18.765000000000001</v>
      </c>
      <c r="P102" s="105"/>
      <c r="Q102" s="105"/>
    </row>
    <row r="103" spans="1:17" x14ac:dyDescent="0.25">
      <c r="A103" s="144" t="s">
        <v>362</v>
      </c>
      <c r="B103" s="145"/>
      <c r="C103" s="145"/>
      <c r="D103" s="145"/>
      <c r="E103" s="145"/>
      <c r="F103" s="145"/>
      <c r="G103" s="145"/>
      <c r="H103" s="145"/>
      <c r="I103" s="145"/>
      <c r="J103" s="104">
        <v>-538</v>
      </c>
      <c r="K103" s="104">
        <v>-538</v>
      </c>
      <c r="L103" s="105"/>
      <c r="M103" s="105"/>
      <c r="N103" s="105"/>
      <c r="O103" s="104">
        <v>-28.774000000000001</v>
      </c>
      <c r="P103" s="105"/>
      <c r="Q103" s="105"/>
    </row>
    <row r="104" spans="1:17" x14ac:dyDescent="0.25">
      <c r="A104" s="144" t="s">
        <v>33</v>
      </c>
      <c r="B104" s="145"/>
      <c r="C104" s="145"/>
      <c r="D104" s="145"/>
      <c r="E104" s="145"/>
      <c r="F104" s="145"/>
      <c r="G104" s="145"/>
      <c r="H104" s="145"/>
      <c r="I104" s="145"/>
      <c r="J104" s="104">
        <v>5651</v>
      </c>
      <c r="K104" s="105"/>
      <c r="L104" s="105"/>
      <c r="M104" s="105"/>
      <c r="N104" s="105"/>
      <c r="O104" s="105"/>
      <c r="P104" s="105"/>
      <c r="Q104" s="105"/>
    </row>
    <row r="105" spans="1:17" x14ac:dyDescent="0.25">
      <c r="A105" s="144" t="s">
        <v>49</v>
      </c>
      <c r="B105" s="145"/>
      <c r="C105" s="145"/>
      <c r="D105" s="145"/>
      <c r="E105" s="145"/>
      <c r="F105" s="145"/>
      <c r="G105" s="145"/>
      <c r="H105" s="145"/>
      <c r="I105" s="145"/>
      <c r="J105" s="105"/>
      <c r="K105" s="105"/>
      <c r="L105" s="105"/>
      <c r="M105" s="105"/>
      <c r="N105" s="105"/>
      <c r="O105" s="105"/>
      <c r="P105" s="105"/>
      <c r="Q105" s="105"/>
    </row>
    <row r="106" spans="1:17" x14ac:dyDescent="0.25">
      <c r="A106" s="144" t="s">
        <v>363</v>
      </c>
      <c r="B106" s="145"/>
      <c r="C106" s="145"/>
      <c r="D106" s="145"/>
      <c r="E106" s="145"/>
      <c r="F106" s="145"/>
      <c r="G106" s="145"/>
      <c r="H106" s="145"/>
      <c r="I106" s="145"/>
      <c r="J106" s="104">
        <v>1398</v>
      </c>
      <c r="K106" s="105"/>
      <c r="L106" s="105"/>
      <c r="M106" s="105"/>
      <c r="N106" s="105"/>
      <c r="O106" s="105"/>
      <c r="P106" s="105"/>
      <c r="Q106" s="105"/>
    </row>
    <row r="107" spans="1:17" x14ac:dyDescent="0.25">
      <c r="A107" s="144" t="s">
        <v>364</v>
      </c>
      <c r="B107" s="145"/>
      <c r="C107" s="145"/>
      <c r="D107" s="145"/>
      <c r="E107" s="145"/>
      <c r="F107" s="145"/>
      <c r="G107" s="145"/>
      <c r="H107" s="145"/>
      <c r="I107" s="145"/>
      <c r="J107" s="104">
        <v>62</v>
      </c>
      <c r="K107" s="105"/>
      <c r="L107" s="105"/>
      <c r="M107" s="105"/>
      <c r="N107" s="105"/>
      <c r="O107" s="105"/>
      <c r="P107" s="105"/>
      <c r="Q107" s="105"/>
    </row>
    <row r="108" spans="1:17" x14ac:dyDescent="0.25">
      <c r="A108" s="144" t="s">
        <v>365</v>
      </c>
      <c r="B108" s="145"/>
      <c r="C108" s="145"/>
      <c r="D108" s="145"/>
      <c r="E108" s="145"/>
      <c r="F108" s="145"/>
      <c r="G108" s="145"/>
      <c r="H108" s="145"/>
      <c r="I108" s="145"/>
      <c r="J108" s="104">
        <v>418</v>
      </c>
      <c r="K108" s="105"/>
      <c r="L108" s="105"/>
      <c r="M108" s="105"/>
      <c r="N108" s="105"/>
      <c r="O108" s="105"/>
      <c r="P108" s="105"/>
      <c r="Q108" s="105"/>
    </row>
    <row r="109" spans="1:17" x14ac:dyDescent="0.25">
      <c r="A109" s="144" t="s">
        <v>366</v>
      </c>
      <c r="B109" s="145"/>
      <c r="C109" s="145"/>
      <c r="D109" s="145"/>
      <c r="E109" s="145"/>
      <c r="F109" s="145"/>
      <c r="G109" s="145"/>
      <c r="H109" s="145"/>
      <c r="I109" s="145"/>
      <c r="J109" s="104">
        <v>3647</v>
      </c>
      <c r="K109" s="105"/>
      <c r="L109" s="105"/>
      <c r="M109" s="105"/>
      <c r="N109" s="105"/>
      <c r="O109" s="105"/>
      <c r="P109" s="105"/>
      <c r="Q109" s="105"/>
    </row>
    <row r="110" spans="1:17" x14ac:dyDescent="0.25">
      <c r="A110" s="144" t="s">
        <v>367</v>
      </c>
      <c r="B110" s="145"/>
      <c r="C110" s="145"/>
      <c r="D110" s="145"/>
      <c r="E110" s="145"/>
      <c r="F110" s="145"/>
      <c r="G110" s="145"/>
      <c r="H110" s="145"/>
      <c r="I110" s="145"/>
      <c r="J110" s="104">
        <v>13</v>
      </c>
      <c r="K110" s="105"/>
      <c r="L110" s="105"/>
      <c r="M110" s="105"/>
      <c r="N110" s="105"/>
      <c r="O110" s="105"/>
      <c r="P110" s="105"/>
      <c r="Q110" s="105"/>
    </row>
    <row r="111" spans="1:17" x14ac:dyDescent="0.25">
      <c r="A111" s="144" t="s">
        <v>368</v>
      </c>
      <c r="B111" s="145"/>
      <c r="C111" s="145"/>
      <c r="D111" s="145"/>
      <c r="E111" s="145"/>
      <c r="F111" s="145"/>
      <c r="G111" s="145"/>
      <c r="H111" s="145"/>
      <c r="I111" s="145"/>
      <c r="J111" s="104">
        <v>113</v>
      </c>
      <c r="K111" s="105"/>
      <c r="L111" s="105"/>
      <c r="M111" s="105"/>
      <c r="N111" s="105"/>
      <c r="O111" s="105"/>
      <c r="P111" s="105"/>
      <c r="Q111" s="105"/>
    </row>
    <row r="112" spans="1:17" x14ac:dyDescent="0.25">
      <c r="A112" s="144" t="s">
        <v>34</v>
      </c>
      <c r="B112" s="145"/>
      <c r="C112" s="145"/>
      <c r="D112" s="145"/>
      <c r="E112" s="145"/>
      <c r="F112" s="145"/>
      <c r="G112" s="145"/>
      <c r="H112" s="145"/>
      <c r="I112" s="145"/>
      <c r="J112" s="104">
        <v>3795</v>
      </c>
      <c r="K112" s="105"/>
      <c r="L112" s="105"/>
      <c r="M112" s="105"/>
      <c r="N112" s="105"/>
      <c r="O112" s="105"/>
      <c r="P112" s="105"/>
      <c r="Q112" s="105"/>
    </row>
    <row r="113" spans="1:17" x14ac:dyDescent="0.25">
      <c r="A113" s="144" t="s">
        <v>49</v>
      </c>
      <c r="B113" s="145"/>
      <c r="C113" s="145"/>
      <c r="D113" s="145"/>
      <c r="E113" s="145"/>
      <c r="F113" s="145"/>
      <c r="G113" s="145"/>
      <c r="H113" s="145"/>
      <c r="I113" s="145"/>
      <c r="J113" s="105"/>
      <c r="K113" s="105"/>
      <c r="L113" s="105"/>
      <c r="M113" s="105"/>
      <c r="N113" s="105"/>
      <c r="O113" s="105"/>
      <c r="P113" s="105"/>
      <c r="Q113" s="105"/>
    </row>
    <row r="114" spans="1:17" x14ac:dyDescent="0.25">
      <c r="A114" s="144" t="s">
        <v>369</v>
      </c>
      <c r="B114" s="145"/>
      <c r="C114" s="145"/>
      <c r="D114" s="145"/>
      <c r="E114" s="145"/>
      <c r="F114" s="145"/>
      <c r="G114" s="145"/>
      <c r="H114" s="145"/>
      <c r="I114" s="145"/>
      <c r="J114" s="104">
        <v>860</v>
      </c>
      <c r="K114" s="105"/>
      <c r="L114" s="105"/>
      <c r="M114" s="105"/>
      <c r="N114" s="105"/>
      <c r="O114" s="105"/>
      <c r="P114" s="105"/>
      <c r="Q114" s="105"/>
    </row>
    <row r="115" spans="1:17" x14ac:dyDescent="0.25">
      <c r="A115" s="144" t="s">
        <v>370</v>
      </c>
      <c r="B115" s="145"/>
      <c r="C115" s="145"/>
      <c r="D115" s="145"/>
      <c r="E115" s="145"/>
      <c r="F115" s="145"/>
      <c r="G115" s="145"/>
      <c r="H115" s="145"/>
      <c r="I115" s="145"/>
      <c r="J115" s="104">
        <v>40</v>
      </c>
      <c r="K115" s="105"/>
      <c r="L115" s="105"/>
      <c r="M115" s="105"/>
      <c r="N115" s="105"/>
      <c r="O115" s="105"/>
      <c r="P115" s="105"/>
      <c r="Q115" s="105"/>
    </row>
    <row r="116" spans="1:17" x14ac:dyDescent="0.25">
      <c r="A116" s="144" t="s">
        <v>371</v>
      </c>
      <c r="B116" s="145"/>
      <c r="C116" s="145"/>
      <c r="D116" s="145"/>
      <c r="E116" s="145"/>
      <c r="F116" s="145"/>
      <c r="G116" s="145"/>
      <c r="H116" s="145"/>
      <c r="I116" s="145"/>
      <c r="J116" s="104">
        <v>2823</v>
      </c>
      <c r="K116" s="105"/>
      <c r="L116" s="105"/>
      <c r="M116" s="105"/>
      <c r="N116" s="105"/>
      <c r="O116" s="105"/>
      <c r="P116" s="105"/>
      <c r="Q116" s="105"/>
    </row>
    <row r="117" spans="1:17" x14ac:dyDescent="0.25">
      <c r="A117" s="144" t="s">
        <v>372</v>
      </c>
      <c r="B117" s="145"/>
      <c r="C117" s="145"/>
      <c r="D117" s="145"/>
      <c r="E117" s="145"/>
      <c r="F117" s="145"/>
      <c r="G117" s="145"/>
      <c r="H117" s="145"/>
      <c r="I117" s="145"/>
      <c r="J117" s="104">
        <v>72</v>
      </c>
      <c r="K117" s="105"/>
      <c r="L117" s="105"/>
      <c r="M117" s="105"/>
      <c r="N117" s="105"/>
      <c r="O117" s="105"/>
      <c r="P117" s="105"/>
      <c r="Q117" s="105"/>
    </row>
    <row r="118" spans="1:17" x14ac:dyDescent="0.25">
      <c r="A118" s="146" t="s">
        <v>35</v>
      </c>
      <c r="B118" s="145"/>
      <c r="C118" s="145"/>
      <c r="D118" s="145"/>
      <c r="E118" s="145"/>
      <c r="F118" s="145"/>
      <c r="G118" s="145"/>
      <c r="H118" s="145"/>
      <c r="I118" s="145"/>
      <c r="J118" s="105"/>
      <c r="K118" s="105"/>
      <c r="L118" s="105"/>
      <c r="M118" s="105"/>
      <c r="N118" s="105"/>
      <c r="O118" s="105"/>
      <c r="P118" s="105"/>
      <c r="Q118" s="105"/>
    </row>
    <row r="119" spans="1:17" x14ac:dyDescent="0.25">
      <c r="A119" s="144" t="s">
        <v>373</v>
      </c>
      <c r="B119" s="145"/>
      <c r="C119" s="145"/>
      <c r="D119" s="145"/>
      <c r="E119" s="145"/>
      <c r="F119" s="145"/>
      <c r="G119" s="145"/>
      <c r="H119" s="145"/>
      <c r="I119" s="145"/>
      <c r="J119" s="104">
        <v>720</v>
      </c>
      <c r="K119" s="105"/>
      <c r="L119" s="105"/>
      <c r="M119" s="105"/>
      <c r="N119" s="105"/>
      <c r="O119" s="104">
        <v>11.88</v>
      </c>
      <c r="P119" s="105"/>
      <c r="Q119" s="104">
        <v>1.76</v>
      </c>
    </row>
    <row r="120" spans="1:17" x14ac:dyDescent="0.25">
      <c r="A120" s="144" t="s">
        <v>374</v>
      </c>
      <c r="B120" s="145"/>
      <c r="C120" s="145"/>
      <c r="D120" s="145"/>
      <c r="E120" s="145"/>
      <c r="F120" s="145"/>
      <c r="G120" s="145"/>
      <c r="H120" s="145"/>
      <c r="I120" s="145"/>
      <c r="J120" s="104">
        <v>42307</v>
      </c>
      <c r="K120" s="105"/>
      <c r="L120" s="105"/>
      <c r="M120" s="105"/>
      <c r="N120" s="105"/>
      <c r="O120" s="104">
        <v>275.81</v>
      </c>
      <c r="P120" s="105"/>
      <c r="Q120" s="104">
        <v>32.26</v>
      </c>
    </row>
    <row r="121" spans="1:17" x14ac:dyDescent="0.25">
      <c r="A121" s="144" t="s">
        <v>375</v>
      </c>
      <c r="B121" s="145"/>
      <c r="C121" s="145"/>
      <c r="D121" s="145"/>
      <c r="E121" s="145"/>
      <c r="F121" s="145"/>
      <c r="G121" s="145"/>
      <c r="H121" s="145"/>
      <c r="I121" s="145"/>
      <c r="J121" s="104">
        <v>4408</v>
      </c>
      <c r="K121" s="105"/>
      <c r="L121" s="105"/>
      <c r="M121" s="105"/>
      <c r="N121" s="105"/>
      <c r="O121" s="104">
        <v>115.1</v>
      </c>
      <c r="P121" s="105"/>
      <c r="Q121" s="105"/>
    </row>
    <row r="122" spans="1:17" x14ac:dyDescent="0.25">
      <c r="A122" s="144" t="s">
        <v>36</v>
      </c>
      <c r="B122" s="145"/>
      <c r="C122" s="145"/>
      <c r="D122" s="145"/>
      <c r="E122" s="145"/>
      <c r="F122" s="145"/>
      <c r="G122" s="145"/>
      <c r="H122" s="145"/>
      <c r="I122" s="145"/>
      <c r="J122" s="104">
        <v>47435</v>
      </c>
      <c r="K122" s="105"/>
      <c r="L122" s="105"/>
      <c r="M122" s="105"/>
      <c r="N122" s="105"/>
      <c r="O122" s="104">
        <v>402.79</v>
      </c>
      <c r="P122" s="105"/>
      <c r="Q122" s="104">
        <v>34.020000000000003</v>
      </c>
    </row>
    <row r="123" spans="1:17" x14ac:dyDescent="0.25">
      <c r="A123" s="144" t="s">
        <v>37</v>
      </c>
      <c r="B123" s="145"/>
      <c r="C123" s="145"/>
      <c r="D123" s="145"/>
      <c r="E123" s="145"/>
      <c r="F123" s="145"/>
      <c r="G123" s="145"/>
      <c r="H123" s="145"/>
      <c r="I123" s="145"/>
      <c r="J123" s="105"/>
      <c r="K123" s="105"/>
      <c r="L123" s="105"/>
      <c r="M123" s="105"/>
      <c r="N123" s="105"/>
      <c r="O123" s="105"/>
      <c r="P123" s="105"/>
      <c r="Q123" s="105"/>
    </row>
    <row r="124" spans="1:17" x14ac:dyDescent="0.25">
      <c r="A124" s="144" t="s">
        <v>189</v>
      </c>
      <c r="B124" s="145"/>
      <c r="C124" s="145"/>
      <c r="D124" s="145"/>
      <c r="E124" s="145"/>
      <c r="F124" s="145"/>
      <c r="G124" s="145"/>
      <c r="H124" s="145"/>
      <c r="I124" s="145"/>
      <c r="J124" s="104">
        <v>27893</v>
      </c>
      <c r="K124" s="105"/>
      <c r="L124" s="105"/>
      <c r="M124" s="105"/>
      <c r="N124" s="105"/>
      <c r="O124" s="105"/>
      <c r="P124" s="105"/>
      <c r="Q124" s="105"/>
    </row>
    <row r="125" spans="1:17" x14ac:dyDescent="0.25">
      <c r="A125" s="144" t="s">
        <v>190</v>
      </c>
      <c r="B125" s="145"/>
      <c r="C125" s="145"/>
      <c r="D125" s="145"/>
      <c r="E125" s="145"/>
      <c r="F125" s="145"/>
      <c r="G125" s="145"/>
      <c r="H125" s="145"/>
      <c r="I125" s="145"/>
      <c r="J125" s="104">
        <v>4005</v>
      </c>
      <c r="K125" s="105"/>
      <c r="L125" s="105"/>
      <c r="M125" s="105"/>
      <c r="N125" s="105"/>
      <c r="O125" s="105"/>
      <c r="P125" s="105"/>
      <c r="Q125" s="105"/>
    </row>
    <row r="126" spans="1:17" x14ac:dyDescent="0.25">
      <c r="A126" s="144" t="s">
        <v>38</v>
      </c>
      <c r="B126" s="145"/>
      <c r="C126" s="145"/>
      <c r="D126" s="145"/>
      <c r="E126" s="145"/>
      <c r="F126" s="145"/>
      <c r="G126" s="145"/>
      <c r="H126" s="145"/>
      <c r="I126" s="145"/>
      <c r="J126" s="104">
        <v>6676</v>
      </c>
      <c r="K126" s="105"/>
      <c r="L126" s="105"/>
      <c r="M126" s="105"/>
      <c r="N126" s="105"/>
      <c r="O126" s="105"/>
      <c r="P126" s="105"/>
      <c r="Q126" s="105"/>
    </row>
    <row r="127" spans="1:17" x14ac:dyDescent="0.25">
      <c r="A127" s="144" t="s">
        <v>39</v>
      </c>
      <c r="B127" s="145"/>
      <c r="C127" s="145"/>
      <c r="D127" s="145"/>
      <c r="E127" s="145"/>
      <c r="F127" s="145"/>
      <c r="G127" s="145"/>
      <c r="H127" s="145"/>
      <c r="I127" s="145"/>
      <c r="J127" s="104">
        <v>5651</v>
      </c>
      <c r="K127" s="105"/>
      <c r="L127" s="105"/>
      <c r="M127" s="105"/>
      <c r="N127" s="105"/>
      <c r="O127" s="105"/>
      <c r="P127" s="105"/>
      <c r="Q127" s="105"/>
    </row>
    <row r="128" spans="1:17" x14ac:dyDescent="0.25">
      <c r="A128" s="144" t="s">
        <v>40</v>
      </c>
      <c r="B128" s="145"/>
      <c r="C128" s="145"/>
      <c r="D128" s="145"/>
      <c r="E128" s="145"/>
      <c r="F128" s="145"/>
      <c r="G128" s="145"/>
      <c r="H128" s="145"/>
      <c r="I128" s="145"/>
      <c r="J128" s="104">
        <v>3795</v>
      </c>
      <c r="K128" s="105"/>
      <c r="L128" s="105"/>
      <c r="M128" s="105"/>
      <c r="N128" s="105"/>
      <c r="O128" s="105"/>
      <c r="P128" s="105"/>
      <c r="Q128" s="105"/>
    </row>
    <row r="129" spans="1:17" x14ac:dyDescent="0.25">
      <c r="A129" s="146" t="s">
        <v>41</v>
      </c>
      <c r="B129" s="145"/>
      <c r="C129" s="145"/>
      <c r="D129" s="145"/>
      <c r="E129" s="145"/>
      <c r="F129" s="145"/>
      <c r="G129" s="145"/>
      <c r="H129" s="145"/>
      <c r="I129" s="145"/>
      <c r="J129" s="106">
        <v>47435</v>
      </c>
      <c r="K129" s="105"/>
      <c r="L129" s="105"/>
      <c r="M129" s="105"/>
      <c r="N129" s="105"/>
      <c r="O129" s="106">
        <v>402.79</v>
      </c>
      <c r="P129" s="105"/>
      <c r="Q129" s="106">
        <v>34.020000000000003</v>
      </c>
    </row>
    <row r="130" spans="1:17" x14ac:dyDescent="0.25">
      <c r="A130" s="68"/>
      <c r="B130" s="1"/>
      <c r="C130" s="7"/>
      <c r="D130" s="75"/>
      <c r="E130" s="8"/>
      <c r="F130" s="107"/>
      <c r="G130" s="107"/>
      <c r="H130" s="107"/>
      <c r="I130" s="107"/>
      <c r="J130" s="107"/>
      <c r="K130" s="107"/>
      <c r="L130" s="107"/>
      <c r="M130" s="107"/>
      <c r="N130" s="107"/>
      <c r="O130" s="107"/>
      <c r="P130" s="107"/>
      <c r="Q130" s="107"/>
    </row>
    <row r="131" spans="1:17" x14ac:dyDescent="0.25">
      <c r="A131" s="126"/>
      <c r="B131" s="102" t="s">
        <v>376</v>
      </c>
      <c r="C131" s="102"/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27"/>
      <c r="O131" s="127"/>
      <c r="P131" s="128"/>
      <c r="Q131" s="129"/>
    </row>
    <row r="132" spans="1:17" x14ac:dyDescent="0.25">
      <c r="A132" s="126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27"/>
      <c r="O132" s="127"/>
      <c r="P132" s="128"/>
      <c r="Q132" s="129"/>
    </row>
    <row r="133" spans="1:17" x14ac:dyDescent="0.25">
      <c r="A133" s="109"/>
      <c r="B133" s="91" t="s">
        <v>377</v>
      </c>
      <c r="C133" s="91"/>
      <c r="D133" s="91"/>
      <c r="E133" s="91"/>
      <c r="F133" s="91"/>
      <c r="G133" s="91"/>
      <c r="H133" s="91"/>
      <c r="I133" s="91" t="s">
        <v>378</v>
      </c>
      <c r="J133" s="91"/>
      <c r="K133" s="91"/>
      <c r="L133" s="91"/>
      <c r="M133" s="91"/>
      <c r="N133" s="110"/>
      <c r="O133" s="110"/>
      <c r="P133" s="110"/>
    </row>
    <row r="134" spans="1:17" x14ac:dyDescent="0.25">
      <c r="A134" s="109"/>
      <c r="B134" s="111"/>
      <c r="C134" s="112"/>
      <c r="D134" s="113"/>
      <c r="E134" s="111"/>
      <c r="F134" s="111"/>
      <c r="G134" s="112"/>
      <c r="H134" s="100"/>
      <c r="I134" s="91" t="s">
        <v>379</v>
      </c>
      <c r="J134" s="91"/>
      <c r="K134" s="91"/>
      <c r="L134" s="91"/>
      <c r="M134" s="91"/>
      <c r="N134" s="110"/>
      <c r="O134" s="110"/>
      <c r="P134" s="110"/>
    </row>
    <row r="135" spans="1:17" x14ac:dyDescent="0.25">
      <c r="A135" s="68"/>
      <c r="B135" s="1"/>
      <c r="C135" s="7"/>
      <c r="D135" s="75"/>
      <c r="E135" s="8"/>
      <c r="F135" s="107"/>
      <c r="G135" s="107"/>
      <c r="H135" s="107"/>
      <c r="I135" s="107"/>
      <c r="J135" s="107"/>
      <c r="K135" s="107"/>
      <c r="L135" s="107"/>
      <c r="M135" s="107"/>
      <c r="N135" s="107"/>
      <c r="O135" s="107"/>
      <c r="P135" s="107"/>
      <c r="Q135" s="107"/>
    </row>
    <row r="136" spans="1:17" x14ac:dyDescent="0.25">
      <c r="A136" s="68"/>
      <c r="B136" s="1"/>
      <c r="C136" s="7"/>
      <c r="D136" s="75"/>
      <c r="E136" s="8"/>
      <c r="F136" s="107"/>
      <c r="G136" s="107"/>
      <c r="H136" s="107"/>
      <c r="I136" s="107"/>
      <c r="J136" s="107"/>
      <c r="K136" s="107"/>
      <c r="L136" s="107"/>
      <c r="M136" s="107"/>
      <c r="N136" s="107"/>
      <c r="O136" s="107"/>
      <c r="P136" s="107"/>
      <c r="Q136" s="107"/>
    </row>
    <row r="137" spans="1:17" x14ac:dyDescent="0.25">
      <c r="A137" s="68"/>
      <c r="B137" s="1"/>
      <c r="C137" s="7"/>
      <c r="D137" s="75"/>
      <c r="E137" s="8"/>
      <c r="F137" s="107"/>
      <c r="G137" s="107"/>
      <c r="H137" s="107"/>
      <c r="I137" s="107"/>
      <c r="J137" s="107"/>
      <c r="K137" s="107"/>
      <c r="L137" s="107"/>
      <c r="M137" s="107"/>
      <c r="N137" s="107"/>
      <c r="O137" s="107"/>
      <c r="P137" s="107"/>
      <c r="Q137" s="107"/>
    </row>
    <row r="138" spans="1:17" x14ac:dyDescent="0.25">
      <c r="A138" s="68"/>
      <c r="B138" s="1"/>
      <c r="C138" s="7"/>
      <c r="D138" s="75"/>
      <c r="E138" s="8"/>
      <c r="F138" s="107"/>
      <c r="G138" s="107"/>
      <c r="H138" s="107"/>
      <c r="I138" s="107"/>
      <c r="J138" s="107"/>
      <c r="K138" s="107"/>
      <c r="L138" s="107"/>
      <c r="M138" s="107"/>
      <c r="N138" s="107"/>
      <c r="O138" s="107"/>
      <c r="P138" s="107"/>
      <c r="Q138" s="107"/>
    </row>
    <row r="139" spans="1:17" x14ac:dyDescent="0.25">
      <c r="A139" s="68"/>
      <c r="B139" s="1"/>
      <c r="C139" s="7"/>
      <c r="D139" s="75"/>
      <c r="E139" s="8"/>
      <c r="F139" s="107"/>
      <c r="G139" s="107"/>
      <c r="H139" s="107"/>
      <c r="I139" s="107"/>
      <c r="J139" s="107"/>
      <c r="K139" s="107"/>
      <c r="L139" s="107"/>
      <c r="M139" s="107"/>
      <c r="N139" s="107"/>
      <c r="O139" s="107"/>
      <c r="P139" s="107"/>
      <c r="Q139" s="107"/>
    </row>
    <row r="140" spans="1:17" x14ac:dyDescent="0.25">
      <c r="A140" s="68"/>
      <c r="B140" s="1"/>
      <c r="C140" s="7"/>
      <c r="D140" s="75"/>
      <c r="E140" s="8"/>
      <c r="F140" s="107"/>
      <c r="G140" s="107"/>
      <c r="H140" s="107"/>
      <c r="I140" s="107"/>
      <c r="J140" s="107"/>
      <c r="K140" s="107"/>
      <c r="L140" s="107"/>
      <c r="M140" s="107"/>
      <c r="N140" s="107"/>
      <c r="O140" s="107"/>
      <c r="P140" s="107"/>
      <c r="Q140" s="107"/>
    </row>
    <row r="141" spans="1:17" x14ac:dyDescent="0.25">
      <c r="A141" s="68"/>
      <c r="B141" s="1"/>
      <c r="C141" s="7"/>
      <c r="D141" s="75"/>
      <c r="E141" s="8"/>
      <c r="F141" s="107"/>
      <c r="G141" s="107"/>
      <c r="H141" s="107"/>
      <c r="I141" s="107"/>
      <c r="J141" s="107"/>
      <c r="K141" s="107"/>
      <c r="L141" s="107"/>
      <c r="M141" s="107"/>
      <c r="N141" s="107"/>
      <c r="O141" s="107"/>
      <c r="P141" s="107"/>
      <c r="Q141" s="107"/>
    </row>
    <row r="142" spans="1:17" x14ac:dyDescent="0.25">
      <c r="A142" s="68"/>
      <c r="B142" s="1"/>
      <c r="C142" s="7"/>
      <c r="D142" s="75"/>
      <c r="E142" s="8"/>
      <c r="F142" s="107"/>
      <c r="G142" s="107"/>
      <c r="H142" s="107"/>
      <c r="I142" s="107"/>
      <c r="J142" s="107"/>
      <c r="K142" s="107"/>
      <c r="L142" s="107"/>
      <c r="M142" s="107"/>
      <c r="N142" s="107"/>
      <c r="O142" s="107"/>
      <c r="P142" s="107"/>
      <c r="Q142" s="107"/>
    </row>
  </sheetData>
  <mergeCells count="65">
    <mergeCell ref="J18:K18"/>
    <mergeCell ref="J19:K19"/>
    <mergeCell ref="J20:K20"/>
    <mergeCell ref="A24:A26"/>
    <mergeCell ref="B24:B26"/>
    <mergeCell ref="C24:C26"/>
    <mergeCell ref="D24:D26"/>
    <mergeCell ref="E24:E26"/>
    <mergeCell ref="F24:I24"/>
    <mergeCell ref="J24:M24"/>
    <mergeCell ref="E1:I1"/>
    <mergeCell ref="E10:J10"/>
    <mergeCell ref="J15:K15"/>
    <mergeCell ref="J16:K16"/>
    <mergeCell ref="J17:K17"/>
    <mergeCell ref="N24:N26"/>
    <mergeCell ref="O24:O26"/>
    <mergeCell ref="P24:P26"/>
    <mergeCell ref="Q24:Q26"/>
    <mergeCell ref="F25:F26"/>
    <mergeCell ref="G25:I25"/>
    <mergeCell ref="J25:J26"/>
    <mergeCell ref="K25:M25"/>
    <mergeCell ref="A28:Q28"/>
    <mergeCell ref="A33:I33"/>
    <mergeCell ref="A34:Q34"/>
    <mergeCell ref="A85:I85"/>
    <mergeCell ref="A86:Q86"/>
    <mergeCell ref="A93:I93"/>
    <mergeCell ref="A94:Q94"/>
    <mergeCell ref="A95:I95"/>
    <mergeCell ref="A96:I96"/>
    <mergeCell ref="A97:I97"/>
    <mergeCell ref="A98:I98"/>
    <mergeCell ref="A99:I99"/>
    <mergeCell ref="A100:I100"/>
    <mergeCell ref="A101:I101"/>
    <mergeCell ref="A102:I102"/>
    <mergeCell ref="A103:I103"/>
    <mergeCell ref="A104:I104"/>
    <mergeCell ref="A105:I105"/>
    <mergeCell ref="A106:I106"/>
    <mergeCell ref="A107:I107"/>
    <mergeCell ref="A108:I108"/>
    <mergeCell ref="A109:I109"/>
    <mergeCell ref="A110:I110"/>
    <mergeCell ref="A111:I111"/>
    <mergeCell ref="A112:I112"/>
    <mergeCell ref="A113:I113"/>
    <mergeCell ref="A114:I114"/>
    <mergeCell ref="A115:I115"/>
    <mergeCell ref="A116:I116"/>
    <mergeCell ref="A117:I117"/>
    <mergeCell ref="A118:I118"/>
    <mergeCell ref="A119:I119"/>
    <mergeCell ref="A120:I120"/>
    <mergeCell ref="A121:I121"/>
    <mergeCell ref="A122:I122"/>
    <mergeCell ref="A128:I128"/>
    <mergeCell ref="A129:I129"/>
    <mergeCell ref="A123:I123"/>
    <mergeCell ref="A124:I124"/>
    <mergeCell ref="A125:I125"/>
    <mergeCell ref="A126:I126"/>
    <mergeCell ref="A127:I1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0"/>
  <sheetViews>
    <sheetView topLeftCell="A79" workbookViewId="0">
      <selection activeCell="E8" sqref="E8"/>
    </sheetView>
  </sheetViews>
  <sheetFormatPr defaultRowHeight="13.2" x14ac:dyDescent="0.25"/>
  <cols>
    <col min="3" max="3" width="36.5546875" customWidth="1"/>
  </cols>
  <sheetData>
    <row r="1" spans="1:17" x14ac:dyDescent="0.25">
      <c r="A1" s="2" t="s">
        <v>72</v>
      </c>
      <c r="B1" s="97"/>
      <c r="C1" s="130"/>
      <c r="D1" s="113"/>
      <c r="E1" s="161" t="s">
        <v>44</v>
      </c>
      <c r="F1" s="162"/>
      <c r="G1" s="162"/>
      <c r="H1" s="162"/>
      <c r="I1" s="162"/>
      <c r="J1" s="162"/>
      <c r="K1" s="100"/>
      <c r="L1" s="100"/>
      <c r="M1" s="2" t="s">
        <v>31</v>
      </c>
      <c r="N1" s="81"/>
      <c r="O1" s="81"/>
      <c r="P1" s="81"/>
    </row>
    <row r="2" spans="1:17" x14ac:dyDescent="0.25">
      <c r="A2" s="111"/>
      <c r="B2" s="97"/>
      <c r="C2" s="130"/>
      <c r="D2" s="113"/>
      <c r="E2" s="131"/>
      <c r="F2" s="131"/>
      <c r="G2" s="82" t="s">
        <v>27</v>
      </c>
      <c r="H2" s="132"/>
      <c r="I2" s="133"/>
      <c r="J2" s="100"/>
      <c r="K2" s="100"/>
      <c r="L2" s="100"/>
      <c r="M2" s="5" t="s">
        <v>196</v>
      </c>
      <c r="N2" s="81"/>
      <c r="O2" s="81"/>
      <c r="P2" s="81"/>
    </row>
    <row r="3" spans="1:17" x14ac:dyDescent="0.25">
      <c r="A3" s="111" t="s">
        <v>380</v>
      </c>
      <c r="B3" s="97"/>
      <c r="C3" s="130"/>
      <c r="D3" s="113"/>
      <c r="E3" s="100"/>
      <c r="F3" s="100"/>
      <c r="G3" s="100"/>
      <c r="H3" s="100"/>
      <c r="I3" s="100"/>
      <c r="J3" s="100"/>
      <c r="K3" s="100"/>
      <c r="L3" s="100"/>
      <c r="M3" s="5" t="s">
        <v>381</v>
      </c>
      <c r="N3" s="81"/>
      <c r="O3" s="81"/>
      <c r="P3" s="81"/>
    </row>
    <row r="4" spans="1:17" x14ac:dyDescent="0.25">
      <c r="A4" s="5" t="s">
        <v>382</v>
      </c>
      <c r="B4" s="97"/>
      <c r="C4" s="130"/>
      <c r="D4" s="113"/>
      <c r="E4" s="100"/>
      <c r="F4" s="100"/>
      <c r="G4" s="84" t="s">
        <v>383</v>
      </c>
      <c r="H4" s="134"/>
      <c r="I4" s="100"/>
      <c r="J4" s="100"/>
      <c r="K4" s="100"/>
      <c r="L4" s="100"/>
      <c r="M4" s="80"/>
      <c r="N4" s="80"/>
      <c r="O4" s="135"/>
      <c r="P4" s="81"/>
    </row>
    <row r="5" spans="1:17" x14ac:dyDescent="0.25">
      <c r="A5" s="96"/>
      <c r="B5" s="97"/>
      <c r="C5" s="113"/>
      <c r="D5" s="136"/>
      <c r="E5" s="100"/>
      <c r="F5" s="100"/>
      <c r="G5" s="96" t="s">
        <v>54</v>
      </c>
      <c r="H5" s="96"/>
      <c r="I5" s="96"/>
      <c r="J5" s="100"/>
      <c r="K5" s="100"/>
      <c r="L5" s="100"/>
      <c r="M5" s="5" t="s">
        <v>199</v>
      </c>
      <c r="N5" s="81"/>
      <c r="O5" s="81"/>
      <c r="P5" s="81"/>
      <c r="Q5" s="4"/>
    </row>
    <row r="6" spans="1:17" x14ac:dyDescent="0.25">
      <c r="A6" s="96"/>
      <c r="B6" s="97"/>
      <c r="C6" s="113"/>
      <c r="D6" s="136"/>
      <c r="E6" s="100"/>
      <c r="F6" s="100"/>
      <c r="G6" s="100"/>
      <c r="H6" s="100"/>
      <c r="I6" s="100"/>
      <c r="J6" s="100"/>
      <c r="K6" s="100"/>
      <c r="L6" s="100"/>
      <c r="M6" s="81"/>
      <c r="N6" s="81"/>
      <c r="O6" s="81"/>
      <c r="P6" s="81"/>
      <c r="Q6" s="4"/>
    </row>
    <row r="7" spans="1:17" x14ac:dyDescent="0.25">
      <c r="A7" s="83"/>
      <c r="B7" s="77"/>
      <c r="C7" s="85" t="s">
        <v>28</v>
      </c>
      <c r="D7" s="115" t="s">
        <v>384</v>
      </c>
      <c r="E7" s="116"/>
      <c r="F7" s="80"/>
      <c r="G7" s="80"/>
      <c r="H7" s="117"/>
      <c r="I7" s="80"/>
      <c r="J7" s="80"/>
      <c r="K7" s="80"/>
      <c r="L7" s="80"/>
      <c r="M7" s="80"/>
      <c r="N7" s="80"/>
      <c r="O7" s="81"/>
      <c r="P7" s="81"/>
      <c r="Q7" s="81"/>
    </row>
    <row r="8" spans="1:17" x14ac:dyDescent="0.25">
      <c r="A8" s="83"/>
      <c r="B8" s="77"/>
      <c r="C8" s="85"/>
      <c r="D8" s="118"/>
      <c r="E8" s="91" t="s">
        <v>385</v>
      </c>
      <c r="F8" s="81"/>
      <c r="G8" s="81"/>
      <c r="H8" s="83"/>
      <c r="I8" s="81"/>
      <c r="J8" s="81"/>
      <c r="K8" s="119"/>
      <c r="L8" s="119"/>
      <c r="M8" s="81"/>
      <c r="N8" s="81"/>
      <c r="O8" s="81"/>
      <c r="P8" s="81"/>
      <c r="Q8" s="81"/>
    </row>
    <row r="9" spans="1:17" x14ac:dyDescent="0.25">
      <c r="A9" s="83"/>
      <c r="B9" s="77"/>
      <c r="C9" s="78"/>
      <c r="D9" s="79"/>
      <c r="E9" s="122"/>
      <c r="F9" s="123"/>
      <c r="G9" s="123"/>
      <c r="H9" s="82" t="s">
        <v>53</v>
      </c>
      <c r="I9" s="82"/>
      <c r="J9" s="123"/>
      <c r="K9" s="120"/>
      <c r="L9" s="81"/>
      <c r="M9" s="81"/>
      <c r="N9" s="81"/>
      <c r="O9" s="81"/>
      <c r="P9" s="81"/>
      <c r="Q9" s="81"/>
    </row>
    <row r="10" spans="1:17" x14ac:dyDescent="0.25">
      <c r="A10" s="89"/>
      <c r="B10" s="90"/>
      <c r="C10" s="78"/>
      <c r="D10" s="79"/>
      <c r="E10" s="4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</row>
    <row r="11" spans="1:17" x14ac:dyDescent="0.25">
      <c r="A11" s="83"/>
      <c r="B11" s="77"/>
      <c r="C11" s="78"/>
      <c r="D11" s="91" t="s">
        <v>386</v>
      </c>
      <c r="E11" s="83"/>
      <c r="F11" s="81"/>
      <c r="G11" s="81"/>
      <c r="H11" s="81"/>
      <c r="I11" s="91"/>
      <c r="J11" s="91"/>
      <c r="K11" s="81"/>
      <c r="L11" s="81"/>
      <c r="M11" s="81"/>
      <c r="N11" s="92" t="s">
        <v>84</v>
      </c>
      <c r="O11" s="93"/>
      <c r="P11" s="93"/>
      <c r="Q11" s="81"/>
    </row>
    <row r="12" spans="1:17" x14ac:dyDescent="0.25">
      <c r="A12" s="83"/>
      <c r="B12" s="77"/>
      <c r="C12" s="78"/>
      <c r="D12" s="91" t="s">
        <v>205</v>
      </c>
      <c r="E12" s="83"/>
      <c r="F12" s="81"/>
      <c r="G12" s="81"/>
      <c r="H12" s="81"/>
      <c r="I12" s="91"/>
      <c r="J12" s="155" t="s">
        <v>387</v>
      </c>
      <c r="K12" s="156"/>
      <c r="L12" s="5" t="s">
        <v>52</v>
      </c>
      <c r="M12" s="81"/>
      <c r="N12" s="94" t="s">
        <v>388</v>
      </c>
      <c r="O12" s="93"/>
      <c r="P12" s="95">
        <f>ROUND(P13+P14+P15,3)</f>
        <v>246.983</v>
      </c>
      <c r="Q12" s="81"/>
    </row>
    <row r="13" spans="1:17" x14ac:dyDescent="0.25">
      <c r="A13" s="83"/>
      <c r="B13" s="77"/>
      <c r="C13" s="78"/>
      <c r="D13" s="91" t="s">
        <v>208</v>
      </c>
      <c r="E13" s="83"/>
      <c r="F13" s="81"/>
      <c r="G13" s="81"/>
      <c r="H13" s="81"/>
      <c r="I13" s="91"/>
      <c r="J13" s="155" t="s">
        <v>389</v>
      </c>
      <c r="K13" s="156"/>
      <c r="L13" s="5" t="s">
        <v>52</v>
      </c>
      <c r="M13" s="81"/>
      <c r="N13" s="94" t="s">
        <v>87</v>
      </c>
      <c r="O13" s="93"/>
      <c r="P13" s="93">
        <f>ROUND(39.402*5.98,3)</f>
        <v>235.624</v>
      </c>
      <c r="Q13" s="81"/>
    </row>
    <row r="14" spans="1:17" x14ac:dyDescent="0.25">
      <c r="A14" s="83"/>
      <c r="B14" s="77"/>
      <c r="C14" s="78"/>
      <c r="D14" s="91" t="s">
        <v>210</v>
      </c>
      <c r="E14" s="83"/>
      <c r="F14" s="81"/>
      <c r="G14" s="81"/>
      <c r="H14" s="81"/>
      <c r="I14" s="91"/>
      <c r="J14" s="155" t="s">
        <v>390</v>
      </c>
      <c r="K14" s="156"/>
      <c r="L14" s="5" t="s">
        <v>52</v>
      </c>
      <c r="M14" s="81"/>
      <c r="N14" s="94" t="s">
        <v>87</v>
      </c>
      <c r="O14" s="93"/>
      <c r="P14" s="95">
        <f>ROUND(0.077*5.98,3)</f>
        <v>0.46</v>
      </c>
      <c r="Q14" s="81"/>
    </row>
    <row r="15" spans="1:17" x14ac:dyDescent="0.25">
      <c r="A15" s="83"/>
      <c r="B15" s="77"/>
      <c r="C15" s="78"/>
      <c r="D15" s="91" t="s">
        <v>391</v>
      </c>
      <c r="E15" s="83"/>
      <c r="F15" s="81"/>
      <c r="G15" s="81"/>
      <c r="H15" s="81"/>
      <c r="I15" s="91"/>
      <c r="J15" s="155" t="s">
        <v>392</v>
      </c>
      <c r="K15" s="156"/>
      <c r="L15" s="5" t="s">
        <v>52</v>
      </c>
      <c r="M15" s="81"/>
      <c r="N15" s="94" t="s">
        <v>214</v>
      </c>
      <c r="O15" s="93"/>
      <c r="P15" s="93">
        <f>ROUND(1.04*10.48,3)</f>
        <v>10.898999999999999</v>
      </c>
      <c r="Q15" s="81"/>
    </row>
    <row r="16" spans="1:17" x14ac:dyDescent="0.25">
      <c r="A16" s="83"/>
      <c r="B16" s="77"/>
      <c r="C16" s="78"/>
      <c r="D16" s="91" t="s">
        <v>64</v>
      </c>
      <c r="E16" s="83"/>
      <c r="F16" s="81"/>
      <c r="G16" s="81"/>
      <c r="H16" s="81"/>
      <c r="I16" s="91"/>
      <c r="J16" s="155" t="s">
        <v>393</v>
      </c>
      <c r="K16" s="156"/>
      <c r="L16" s="5" t="s">
        <v>52</v>
      </c>
      <c r="M16" s="81"/>
      <c r="N16" s="94"/>
      <c r="O16" s="93"/>
      <c r="P16" s="93"/>
      <c r="Q16" s="81"/>
    </row>
    <row r="17" spans="1:17" x14ac:dyDescent="0.25">
      <c r="A17" s="83"/>
      <c r="B17" s="77"/>
      <c r="C17" s="78"/>
      <c r="D17" s="91" t="s">
        <v>42</v>
      </c>
      <c r="E17" s="83"/>
      <c r="F17" s="81"/>
      <c r="G17" s="81"/>
      <c r="H17" s="81"/>
      <c r="I17" s="91"/>
      <c r="J17" s="155" t="s">
        <v>394</v>
      </c>
      <c r="K17" s="156"/>
      <c r="L17" s="5" t="s">
        <v>43</v>
      </c>
      <c r="M17" s="81"/>
      <c r="N17" s="81"/>
      <c r="O17" s="81"/>
      <c r="P17" s="81"/>
      <c r="Q17" s="81"/>
    </row>
    <row r="18" spans="1:17" x14ac:dyDescent="0.25">
      <c r="A18" s="96"/>
      <c r="B18" s="97"/>
      <c r="C18" s="130"/>
      <c r="D18" s="91" t="s">
        <v>395</v>
      </c>
      <c r="E18" s="96"/>
      <c r="F18" s="100"/>
      <c r="G18" s="100"/>
      <c r="H18" s="100"/>
      <c r="I18" s="137"/>
      <c r="J18" s="163">
        <f>J104/1000</f>
        <v>28.332999999999998</v>
      </c>
      <c r="K18" s="163"/>
      <c r="L18" s="111" t="s">
        <v>218</v>
      </c>
      <c r="M18" s="100"/>
      <c r="N18" s="94" t="s">
        <v>87</v>
      </c>
      <c r="O18" s="101"/>
      <c r="P18" s="93">
        <f>ROUND(28.333*5.98,3)</f>
        <v>169.43100000000001</v>
      </c>
      <c r="Q18" s="125"/>
    </row>
    <row r="19" spans="1:17" x14ac:dyDescent="0.25">
      <c r="A19" s="96"/>
      <c r="B19" s="97"/>
      <c r="C19" s="98"/>
      <c r="D19" s="102" t="s">
        <v>91</v>
      </c>
      <c r="E19" s="91"/>
      <c r="F19" s="91"/>
      <c r="G19" s="91"/>
      <c r="H19" s="91"/>
      <c r="I19" s="91"/>
      <c r="J19" s="91"/>
      <c r="K19" s="91"/>
      <c r="L19" s="91"/>
      <c r="M19" s="100"/>
      <c r="N19" s="100"/>
      <c r="O19" s="100"/>
      <c r="P19" s="100"/>
    </row>
    <row r="20" spans="1:17" x14ac:dyDescent="0.25">
      <c r="A20" s="96"/>
      <c r="B20" s="97"/>
      <c r="C20" s="98"/>
      <c r="D20" s="102"/>
      <c r="E20" s="91"/>
      <c r="F20" s="91"/>
      <c r="G20" s="91"/>
      <c r="H20" s="91"/>
      <c r="I20" s="91"/>
      <c r="J20" s="91"/>
      <c r="K20" s="91"/>
      <c r="L20" s="91"/>
      <c r="M20" s="100"/>
      <c r="N20" s="100"/>
      <c r="O20" s="100"/>
      <c r="P20" s="100"/>
    </row>
    <row r="21" spans="1:17" x14ac:dyDescent="0.25">
      <c r="A21" s="68"/>
      <c r="B21" s="1"/>
      <c r="C21" s="7"/>
      <c r="D21" s="75"/>
      <c r="E21" s="8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ht="12.75" customHeight="1" x14ac:dyDescent="0.25">
      <c r="A22" s="150" t="s">
        <v>29</v>
      </c>
      <c r="B22" s="157" t="s">
        <v>63</v>
      </c>
      <c r="C22" s="150" t="s">
        <v>62</v>
      </c>
      <c r="D22" s="150" t="s">
        <v>61</v>
      </c>
      <c r="E22" s="150" t="s">
        <v>60</v>
      </c>
      <c r="F22" s="150" t="s">
        <v>51</v>
      </c>
      <c r="G22" s="151"/>
      <c r="H22" s="151"/>
      <c r="I22" s="151"/>
      <c r="J22" s="150" t="s">
        <v>50</v>
      </c>
      <c r="K22" s="151"/>
      <c r="L22" s="151"/>
      <c r="M22" s="151"/>
      <c r="N22" s="150" t="s">
        <v>92</v>
      </c>
      <c r="O22" s="150" t="s">
        <v>93</v>
      </c>
      <c r="P22" s="150" t="s">
        <v>94</v>
      </c>
      <c r="Q22" s="150" t="s">
        <v>95</v>
      </c>
    </row>
    <row r="23" spans="1:17" ht="12.75" customHeight="1" x14ac:dyDescent="0.25">
      <c r="A23" s="151"/>
      <c r="B23" s="158"/>
      <c r="C23" s="159"/>
      <c r="D23" s="150"/>
      <c r="E23" s="151"/>
      <c r="F23" s="150" t="s">
        <v>30</v>
      </c>
      <c r="G23" s="150" t="s">
        <v>59</v>
      </c>
      <c r="H23" s="151"/>
      <c r="I23" s="151"/>
      <c r="J23" s="150" t="s">
        <v>30</v>
      </c>
      <c r="K23" s="150" t="s">
        <v>59</v>
      </c>
      <c r="L23" s="151"/>
      <c r="M23" s="151"/>
      <c r="N23" s="150"/>
      <c r="O23" s="150"/>
      <c r="P23" s="150"/>
      <c r="Q23" s="150"/>
    </row>
    <row r="24" spans="1:17" x14ac:dyDescent="0.25">
      <c r="A24" s="151"/>
      <c r="B24" s="158"/>
      <c r="C24" s="159"/>
      <c r="D24" s="150"/>
      <c r="E24" s="151"/>
      <c r="F24" s="151"/>
      <c r="G24" s="70" t="s">
        <v>58</v>
      </c>
      <c r="H24" s="70" t="s">
        <v>96</v>
      </c>
      <c r="I24" s="70" t="s">
        <v>57</v>
      </c>
      <c r="J24" s="151"/>
      <c r="K24" s="70" t="s">
        <v>58</v>
      </c>
      <c r="L24" s="70" t="s">
        <v>96</v>
      </c>
      <c r="M24" s="70" t="s">
        <v>57</v>
      </c>
      <c r="N24" s="150"/>
      <c r="O24" s="150"/>
      <c r="P24" s="150"/>
      <c r="Q24" s="150"/>
    </row>
    <row r="25" spans="1:17" x14ac:dyDescent="0.25">
      <c r="A25" s="6">
        <v>1</v>
      </c>
      <c r="B25" s="72">
        <v>2</v>
      </c>
      <c r="C25" s="70">
        <v>3</v>
      </c>
      <c r="D25" s="70">
        <v>4</v>
      </c>
      <c r="E25" s="6">
        <v>5</v>
      </c>
      <c r="F25" s="71">
        <v>6</v>
      </c>
      <c r="G25" s="71">
        <v>7</v>
      </c>
      <c r="H25" s="71">
        <v>8</v>
      </c>
      <c r="I25" s="71">
        <v>9</v>
      </c>
      <c r="J25" s="71">
        <v>10</v>
      </c>
      <c r="K25" s="71">
        <v>11</v>
      </c>
      <c r="L25" s="71">
        <v>12</v>
      </c>
      <c r="M25" s="71">
        <v>13</v>
      </c>
      <c r="N25" s="71">
        <v>14</v>
      </c>
      <c r="O25" s="71">
        <v>15</v>
      </c>
      <c r="P25" s="71">
        <v>16</v>
      </c>
      <c r="Q25" s="71">
        <v>17</v>
      </c>
    </row>
    <row r="26" spans="1:17" ht="12.75" customHeight="1" x14ac:dyDescent="0.25">
      <c r="A26" s="149" t="s">
        <v>396</v>
      </c>
      <c r="B26" s="145"/>
      <c r="C26" s="145"/>
      <c r="D26" s="145"/>
      <c r="E26" s="145"/>
      <c r="F26" s="145"/>
      <c r="G26" s="145"/>
      <c r="H26" s="145"/>
      <c r="I26" s="145"/>
      <c r="J26" s="145"/>
      <c r="K26" s="145"/>
      <c r="L26" s="145"/>
      <c r="M26" s="145"/>
      <c r="N26" s="145"/>
      <c r="O26" s="145"/>
      <c r="P26" s="145"/>
      <c r="Q26" s="145"/>
    </row>
    <row r="27" spans="1:17" ht="24" x14ac:dyDescent="0.25">
      <c r="A27" s="6">
        <v>1</v>
      </c>
      <c r="B27" s="44" t="s">
        <v>397</v>
      </c>
      <c r="C27" s="69" t="s">
        <v>398</v>
      </c>
      <c r="D27" s="9" t="s">
        <v>26</v>
      </c>
      <c r="E27" s="45">
        <v>1</v>
      </c>
      <c r="F27" s="104">
        <v>34.47</v>
      </c>
      <c r="G27" s="104">
        <v>15.41</v>
      </c>
      <c r="H27" s="104">
        <v>1.84</v>
      </c>
      <c r="I27" s="105"/>
      <c r="J27" s="105">
        <v>34</v>
      </c>
      <c r="K27" s="105">
        <v>15</v>
      </c>
      <c r="L27" s="105">
        <v>2</v>
      </c>
      <c r="M27" s="105"/>
      <c r="N27" s="105">
        <v>1.22</v>
      </c>
      <c r="O27" s="105">
        <v>1.22</v>
      </c>
      <c r="P27" s="105"/>
      <c r="Q27" s="105"/>
    </row>
    <row r="28" spans="1:17" ht="36" x14ac:dyDescent="0.25">
      <c r="A28" s="6">
        <v>2</v>
      </c>
      <c r="B28" s="44" t="s">
        <v>399</v>
      </c>
      <c r="C28" s="69" t="s">
        <v>400</v>
      </c>
      <c r="D28" s="9" t="s">
        <v>138</v>
      </c>
      <c r="E28" s="45">
        <v>1</v>
      </c>
      <c r="F28" s="104" t="s">
        <v>401</v>
      </c>
      <c r="G28" s="105"/>
      <c r="H28" s="105"/>
      <c r="I28" s="105"/>
      <c r="J28" s="105">
        <v>182</v>
      </c>
      <c r="K28" s="105"/>
      <c r="L28" s="105"/>
      <c r="M28" s="105"/>
      <c r="N28" s="105"/>
      <c r="O28" s="105"/>
      <c r="P28" s="105"/>
      <c r="Q28" s="105"/>
    </row>
    <row r="29" spans="1:17" ht="24" x14ac:dyDescent="0.25">
      <c r="A29" s="6">
        <v>3</v>
      </c>
      <c r="B29" s="44" t="s">
        <v>402</v>
      </c>
      <c r="C29" s="69" t="s">
        <v>403</v>
      </c>
      <c r="D29" s="9" t="s">
        <v>26</v>
      </c>
      <c r="E29" s="45">
        <v>1</v>
      </c>
      <c r="F29" s="104">
        <v>30.03</v>
      </c>
      <c r="G29" s="104">
        <v>19.22</v>
      </c>
      <c r="H29" s="104">
        <v>2.21</v>
      </c>
      <c r="I29" s="105"/>
      <c r="J29" s="105">
        <v>30</v>
      </c>
      <c r="K29" s="105">
        <v>19</v>
      </c>
      <c r="L29" s="105">
        <v>2</v>
      </c>
      <c r="M29" s="105"/>
      <c r="N29" s="105">
        <v>1.54</v>
      </c>
      <c r="O29" s="105">
        <v>1.54</v>
      </c>
      <c r="P29" s="105"/>
      <c r="Q29" s="105"/>
    </row>
    <row r="30" spans="1:17" ht="45.6" x14ac:dyDescent="0.25">
      <c r="A30" s="6">
        <v>4</v>
      </c>
      <c r="B30" s="44" t="s">
        <v>404</v>
      </c>
      <c r="C30" s="69" t="s">
        <v>405</v>
      </c>
      <c r="D30" s="9" t="s">
        <v>138</v>
      </c>
      <c r="E30" s="45">
        <v>1</v>
      </c>
      <c r="F30" s="104">
        <v>1100.74</v>
      </c>
      <c r="G30" s="105"/>
      <c r="H30" s="105"/>
      <c r="I30" s="105"/>
      <c r="J30" s="105">
        <v>1101</v>
      </c>
      <c r="K30" s="105"/>
      <c r="L30" s="105"/>
      <c r="M30" s="105"/>
      <c r="N30" s="105"/>
      <c r="O30" s="105"/>
      <c r="P30" s="105"/>
      <c r="Q30" s="105"/>
    </row>
    <row r="31" spans="1:17" ht="12.75" customHeight="1" x14ac:dyDescent="0.25">
      <c r="A31" s="6">
        <v>5</v>
      </c>
      <c r="B31" s="44" t="s">
        <v>406</v>
      </c>
      <c r="C31" s="69" t="s">
        <v>407</v>
      </c>
      <c r="D31" s="9" t="s">
        <v>408</v>
      </c>
      <c r="E31" s="45">
        <v>6</v>
      </c>
      <c r="F31" s="104">
        <v>24.67</v>
      </c>
      <c r="G31" s="104">
        <v>18.440000000000001</v>
      </c>
      <c r="H31" s="104">
        <v>2.94</v>
      </c>
      <c r="I31" s="105"/>
      <c r="J31" s="105">
        <v>148</v>
      </c>
      <c r="K31" s="105">
        <v>111</v>
      </c>
      <c r="L31" s="105">
        <v>18</v>
      </c>
      <c r="M31" s="105"/>
      <c r="N31" s="105">
        <v>1.46</v>
      </c>
      <c r="O31" s="105">
        <v>8.76</v>
      </c>
      <c r="P31" s="105"/>
      <c r="Q31" s="105"/>
    </row>
    <row r="32" spans="1:17" ht="12.75" customHeight="1" x14ac:dyDescent="0.25">
      <c r="A32" s="6">
        <v>6</v>
      </c>
      <c r="B32" s="44" t="s">
        <v>399</v>
      </c>
      <c r="C32" s="69" t="s">
        <v>409</v>
      </c>
      <c r="D32" s="9" t="s">
        <v>237</v>
      </c>
      <c r="E32" s="45">
        <v>6</v>
      </c>
      <c r="F32" s="104" t="s">
        <v>410</v>
      </c>
      <c r="G32" s="105"/>
      <c r="H32" s="105"/>
      <c r="I32" s="105"/>
      <c r="J32" s="105">
        <v>441</v>
      </c>
      <c r="K32" s="105"/>
      <c r="L32" s="105"/>
      <c r="M32" s="105"/>
      <c r="N32" s="105"/>
      <c r="O32" s="105"/>
      <c r="P32" s="105"/>
      <c r="Q32" s="105"/>
    </row>
    <row r="33" spans="1:17" ht="12.75" customHeight="1" x14ac:dyDescent="0.25">
      <c r="A33" s="6">
        <v>7</v>
      </c>
      <c r="B33" s="44" t="s">
        <v>411</v>
      </c>
      <c r="C33" s="69" t="s">
        <v>412</v>
      </c>
      <c r="D33" s="9" t="s">
        <v>138</v>
      </c>
      <c r="E33" s="45">
        <v>2</v>
      </c>
      <c r="F33" s="104">
        <v>6.5</v>
      </c>
      <c r="G33" s="105"/>
      <c r="H33" s="105"/>
      <c r="I33" s="105"/>
      <c r="J33" s="105">
        <v>13</v>
      </c>
      <c r="K33" s="105"/>
      <c r="L33" s="105"/>
      <c r="M33" s="105"/>
      <c r="N33" s="105"/>
      <c r="O33" s="105"/>
      <c r="P33" s="105"/>
      <c r="Q33" s="105"/>
    </row>
    <row r="34" spans="1:17" ht="12.75" customHeight="1" x14ac:dyDescent="0.25">
      <c r="A34" s="6">
        <v>8</v>
      </c>
      <c r="B34" s="44" t="s">
        <v>413</v>
      </c>
      <c r="C34" s="69" t="s">
        <v>414</v>
      </c>
      <c r="D34" s="9" t="s">
        <v>100</v>
      </c>
      <c r="E34" s="103">
        <v>0.08</v>
      </c>
      <c r="F34" s="104">
        <v>2601.5300000000002</v>
      </c>
      <c r="G34" s="104">
        <v>1893.46</v>
      </c>
      <c r="H34" s="104">
        <v>136.19999999999999</v>
      </c>
      <c r="I34" s="104">
        <v>7.46</v>
      </c>
      <c r="J34" s="105">
        <v>208</v>
      </c>
      <c r="K34" s="105">
        <v>151</v>
      </c>
      <c r="L34" s="105">
        <v>11</v>
      </c>
      <c r="M34" s="105">
        <v>1</v>
      </c>
      <c r="N34" s="105">
        <v>153.69</v>
      </c>
      <c r="O34" s="105">
        <v>12.3</v>
      </c>
      <c r="P34" s="105">
        <v>0.41</v>
      </c>
      <c r="Q34" s="105">
        <v>0.03</v>
      </c>
    </row>
    <row r="35" spans="1:17" ht="12.75" customHeight="1" x14ac:dyDescent="0.25">
      <c r="A35" s="6">
        <v>9</v>
      </c>
      <c r="B35" s="44" t="s">
        <v>415</v>
      </c>
      <c r="C35" s="69" t="s">
        <v>416</v>
      </c>
      <c r="D35" s="9" t="s">
        <v>133</v>
      </c>
      <c r="E35" s="45">
        <v>8</v>
      </c>
      <c r="F35" s="104">
        <v>221.7</v>
      </c>
      <c r="G35" s="105"/>
      <c r="H35" s="105"/>
      <c r="I35" s="105"/>
      <c r="J35" s="105">
        <v>1774</v>
      </c>
      <c r="K35" s="105"/>
      <c r="L35" s="105"/>
      <c r="M35" s="105"/>
      <c r="N35" s="105"/>
      <c r="O35" s="105"/>
      <c r="P35" s="105"/>
      <c r="Q35" s="105"/>
    </row>
    <row r="36" spans="1:17" ht="12.75" customHeight="1" x14ac:dyDescent="0.25">
      <c r="A36" s="6">
        <v>10</v>
      </c>
      <c r="B36" s="44" t="s">
        <v>417</v>
      </c>
      <c r="C36" s="69" t="s">
        <v>418</v>
      </c>
      <c r="D36" s="9" t="s">
        <v>100</v>
      </c>
      <c r="E36" s="103">
        <v>0.52</v>
      </c>
      <c r="F36" s="104">
        <v>2260.48</v>
      </c>
      <c r="G36" s="104">
        <v>1638.31</v>
      </c>
      <c r="H36" s="104">
        <v>127.29</v>
      </c>
      <c r="I36" s="104">
        <v>6.92</v>
      </c>
      <c r="J36" s="105">
        <v>1175</v>
      </c>
      <c r="K36" s="105">
        <v>852</v>
      </c>
      <c r="L36" s="105">
        <v>66</v>
      </c>
      <c r="M36" s="105">
        <v>4</v>
      </c>
      <c r="N36" s="105">
        <v>132.97999999999999</v>
      </c>
      <c r="O36" s="105">
        <v>69.150000000000006</v>
      </c>
      <c r="P36" s="105">
        <v>0.38</v>
      </c>
      <c r="Q36" s="105">
        <v>0.2</v>
      </c>
    </row>
    <row r="37" spans="1:17" ht="12.75" customHeight="1" x14ac:dyDescent="0.25">
      <c r="A37" s="6">
        <v>11</v>
      </c>
      <c r="B37" s="44" t="s">
        <v>419</v>
      </c>
      <c r="C37" s="69" t="s">
        <v>420</v>
      </c>
      <c r="D37" s="9" t="s">
        <v>133</v>
      </c>
      <c r="E37" s="45">
        <v>52</v>
      </c>
      <c r="F37" s="104">
        <v>199.53</v>
      </c>
      <c r="G37" s="105"/>
      <c r="H37" s="105"/>
      <c r="I37" s="105"/>
      <c r="J37" s="105">
        <v>10376</v>
      </c>
      <c r="K37" s="105"/>
      <c r="L37" s="105"/>
      <c r="M37" s="105"/>
      <c r="N37" s="105"/>
      <c r="O37" s="105"/>
      <c r="P37" s="105"/>
      <c r="Q37" s="105"/>
    </row>
    <row r="38" spans="1:17" ht="12.75" customHeight="1" x14ac:dyDescent="0.25">
      <c r="A38" s="6">
        <v>12</v>
      </c>
      <c r="B38" s="44" t="s">
        <v>421</v>
      </c>
      <c r="C38" s="69" t="s">
        <v>422</v>
      </c>
      <c r="D38" s="9" t="s">
        <v>116</v>
      </c>
      <c r="E38" s="103">
        <v>0.03</v>
      </c>
      <c r="F38" s="104">
        <v>8739.36</v>
      </c>
      <c r="G38" s="105"/>
      <c r="H38" s="105"/>
      <c r="I38" s="105"/>
      <c r="J38" s="105">
        <v>262</v>
      </c>
      <c r="K38" s="105"/>
      <c r="L38" s="105"/>
      <c r="M38" s="105"/>
      <c r="N38" s="105"/>
      <c r="O38" s="105"/>
      <c r="P38" s="105"/>
      <c r="Q38" s="105"/>
    </row>
    <row r="39" spans="1:17" ht="12.75" customHeight="1" x14ac:dyDescent="0.25">
      <c r="A39" s="6">
        <v>13</v>
      </c>
      <c r="B39" s="44" t="s">
        <v>423</v>
      </c>
      <c r="C39" s="69" t="s">
        <v>424</v>
      </c>
      <c r="D39" s="9" t="s">
        <v>100</v>
      </c>
      <c r="E39" s="103">
        <v>0.61</v>
      </c>
      <c r="F39" s="104">
        <v>417.46</v>
      </c>
      <c r="G39" s="104">
        <v>79.650000000000006</v>
      </c>
      <c r="H39" s="104">
        <v>10.15</v>
      </c>
      <c r="I39" s="104">
        <v>0.16</v>
      </c>
      <c r="J39" s="105">
        <v>255</v>
      </c>
      <c r="K39" s="105">
        <v>49</v>
      </c>
      <c r="L39" s="105">
        <v>6</v>
      </c>
      <c r="M39" s="105"/>
      <c r="N39" s="105">
        <v>5.31</v>
      </c>
      <c r="O39" s="105">
        <v>3.24</v>
      </c>
      <c r="P39" s="105">
        <v>0.01</v>
      </c>
      <c r="Q39" s="105">
        <v>0.01</v>
      </c>
    </row>
    <row r="40" spans="1:17" ht="12.75" customHeight="1" x14ac:dyDescent="0.25">
      <c r="A40" s="6">
        <v>14</v>
      </c>
      <c r="B40" s="44" t="s">
        <v>425</v>
      </c>
      <c r="C40" s="69" t="s">
        <v>426</v>
      </c>
      <c r="D40" s="9" t="s">
        <v>100</v>
      </c>
      <c r="E40" s="45">
        <v>0.61</v>
      </c>
      <c r="F40" s="104">
        <v>574.75</v>
      </c>
      <c r="G40" s="104">
        <v>120.81</v>
      </c>
      <c r="H40" s="104">
        <v>3.68</v>
      </c>
      <c r="I40" s="104">
        <v>0.16</v>
      </c>
      <c r="J40" s="105">
        <v>351</v>
      </c>
      <c r="K40" s="105">
        <v>74</v>
      </c>
      <c r="L40" s="105">
        <v>2</v>
      </c>
      <c r="M40" s="105"/>
      <c r="N40" s="105">
        <v>9.68</v>
      </c>
      <c r="O40" s="105">
        <v>5.9</v>
      </c>
      <c r="P40" s="105">
        <v>0.01</v>
      </c>
      <c r="Q40" s="105">
        <v>0.01</v>
      </c>
    </row>
    <row r="41" spans="1:17" ht="12.75" customHeight="1" x14ac:dyDescent="0.25">
      <c r="A41" s="6">
        <v>15</v>
      </c>
      <c r="B41" s="44" t="s">
        <v>427</v>
      </c>
      <c r="C41" s="69" t="s">
        <v>428</v>
      </c>
      <c r="D41" s="9" t="s">
        <v>100</v>
      </c>
      <c r="E41" s="45">
        <v>0.61</v>
      </c>
      <c r="F41" s="104">
        <v>709.24</v>
      </c>
      <c r="G41" s="104">
        <v>152.38</v>
      </c>
      <c r="H41" s="104">
        <v>3.68</v>
      </c>
      <c r="I41" s="104">
        <v>0.16</v>
      </c>
      <c r="J41" s="105">
        <v>433</v>
      </c>
      <c r="K41" s="105">
        <v>93</v>
      </c>
      <c r="L41" s="105">
        <v>2</v>
      </c>
      <c r="M41" s="105"/>
      <c r="N41" s="105">
        <v>12.21</v>
      </c>
      <c r="O41" s="105">
        <v>7.45</v>
      </c>
      <c r="P41" s="105">
        <v>0.01</v>
      </c>
      <c r="Q41" s="105">
        <v>0.01</v>
      </c>
    </row>
    <row r="42" spans="1:17" ht="12.75" customHeight="1" x14ac:dyDescent="0.25">
      <c r="A42" s="146" t="s">
        <v>429</v>
      </c>
      <c r="B42" s="145"/>
      <c r="C42" s="145"/>
      <c r="D42" s="145"/>
      <c r="E42" s="145"/>
      <c r="F42" s="145"/>
      <c r="G42" s="145"/>
      <c r="H42" s="145"/>
      <c r="I42" s="145"/>
      <c r="J42" s="106">
        <v>21702</v>
      </c>
      <c r="K42" s="105"/>
      <c r="L42" s="105"/>
      <c r="M42" s="105"/>
      <c r="N42" s="105"/>
      <c r="O42" s="106">
        <v>157.62</v>
      </c>
      <c r="P42" s="105"/>
      <c r="Q42" s="106">
        <v>0.41</v>
      </c>
    </row>
    <row r="43" spans="1:17" ht="12.75" customHeight="1" x14ac:dyDescent="0.25">
      <c r="A43" s="149" t="s">
        <v>430</v>
      </c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</row>
    <row r="44" spans="1:17" ht="34.200000000000003" x14ac:dyDescent="0.25">
      <c r="A44" s="6">
        <v>16</v>
      </c>
      <c r="B44" s="44" t="s">
        <v>431</v>
      </c>
      <c r="C44" s="69" t="s">
        <v>432</v>
      </c>
      <c r="D44" s="9" t="s">
        <v>433</v>
      </c>
      <c r="E44" s="45">
        <v>1</v>
      </c>
      <c r="F44" s="104">
        <v>138.43</v>
      </c>
      <c r="G44" s="104">
        <v>108.09</v>
      </c>
      <c r="H44" s="104">
        <v>15.2</v>
      </c>
      <c r="I44" s="104">
        <v>0.55000000000000004</v>
      </c>
      <c r="J44" s="105">
        <v>138</v>
      </c>
      <c r="K44" s="105">
        <v>108</v>
      </c>
      <c r="L44" s="105">
        <v>15</v>
      </c>
      <c r="M44" s="105">
        <v>1</v>
      </c>
      <c r="N44" s="105">
        <v>9</v>
      </c>
      <c r="O44" s="105">
        <v>9</v>
      </c>
      <c r="P44" s="105">
        <v>0.03</v>
      </c>
      <c r="Q44" s="105">
        <v>0.03</v>
      </c>
    </row>
    <row r="45" spans="1:17" ht="12.75" customHeight="1" x14ac:dyDescent="0.25">
      <c r="A45" s="6">
        <v>17</v>
      </c>
      <c r="B45" s="44" t="s">
        <v>399</v>
      </c>
      <c r="C45" s="69" t="s">
        <v>434</v>
      </c>
      <c r="D45" s="9" t="s">
        <v>435</v>
      </c>
      <c r="E45" s="45">
        <v>1</v>
      </c>
      <c r="F45" s="104" t="s">
        <v>436</v>
      </c>
      <c r="G45" s="105"/>
      <c r="H45" s="105"/>
      <c r="I45" s="105"/>
      <c r="J45" s="105">
        <v>1915</v>
      </c>
      <c r="K45" s="105"/>
      <c r="L45" s="105"/>
      <c r="M45" s="105"/>
      <c r="N45" s="105"/>
      <c r="O45" s="105"/>
      <c r="P45" s="105"/>
      <c r="Q45" s="105"/>
    </row>
    <row r="46" spans="1:17" ht="24" x14ac:dyDescent="0.25">
      <c r="A46" s="6">
        <v>18</v>
      </c>
      <c r="B46" s="44" t="s">
        <v>437</v>
      </c>
      <c r="C46" s="69" t="s">
        <v>438</v>
      </c>
      <c r="D46" s="9" t="s">
        <v>26</v>
      </c>
      <c r="E46" s="45">
        <v>1</v>
      </c>
      <c r="F46" s="104">
        <v>30.68</v>
      </c>
      <c r="G46" s="104">
        <v>19.98</v>
      </c>
      <c r="H46" s="104">
        <v>6.59</v>
      </c>
      <c r="I46" s="104">
        <v>0.36</v>
      </c>
      <c r="J46" s="105">
        <v>31</v>
      </c>
      <c r="K46" s="105">
        <v>20</v>
      </c>
      <c r="L46" s="105">
        <v>7</v>
      </c>
      <c r="M46" s="105"/>
      <c r="N46" s="105">
        <v>1.43</v>
      </c>
      <c r="O46" s="105">
        <v>1.43</v>
      </c>
      <c r="P46" s="105">
        <v>0.02</v>
      </c>
      <c r="Q46" s="105">
        <v>0.02</v>
      </c>
    </row>
    <row r="47" spans="1:17" ht="12.75" customHeight="1" x14ac:dyDescent="0.25">
      <c r="A47" s="6">
        <v>19</v>
      </c>
      <c r="B47" s="44" t="s">
        <v>399</v>
      </c>
      <c r="C47" s="69" t="s">
        <v>439</v>
      </c>
      <c r="D47" s="9" t="s">
        <v>435</v>
      </c>
      <c r="E47" s="45">
        <v>1</v>
      </c>
      <c r="F47" s="104" t="s">
        <v>440</v>
      </c>
      <c r="G47" s="105"/>
      <c r="H47" s="105"/>
      <c r="I47" s="105"/>
      <c r="J47" s="105">
        <v>645</v>
      </c>
      <c r="K47" s="105"/>
      <c r="L47" s="105"/>
      <c r="M47" s="105"/>
      <c r="N47" s="105"/>
      <c r="O47" s="105"/>
      <c r="P47" s="105"/>
      <c r="Q47" s="105"/>
    </row>
    <row r="48" spans="1:17" ht="12.75" customHeight="1" x14ac:dyDescent="0.25">
      <c r="A48" s="6">
        <v>20</v>
      </c>
      <c r="B48" s="44" t="s">
        <v>441</v>
      </c>
      <c r="C48" s="69" t="s">
        <v>442</v>
      </c>
      <c r="D48" s="9" t="s">
        <v>26</v>
      </c>
      <c r="E48" s="45">
        <v>1</v>
      </c>
      <c r="F48" s="104">
        <v>41.25</v>
      </c>
      <c r="G48" s="104">
        <v>17.18</v>
      </c>
      <c r="H48" s="104">
        <v>1.95</v>
      </c>
      <c r="I48" s="105"/>
      <c r="J48" s="105">
        <v>41</v>
      </c>
      <c r="K48" s="105">
        <v>17</v>
      </c>
      <c r="L48" s="105">
        <v>2</v>
      </c>
      <c r="M48" s="105"/>
      <c r="N48" s="105">
        <v>1.36</v>
      </c>
      <c r="O48" s="105">
        <v>1.36</v>
      </c>
      <c r="P48" s="105"/>
      <c r="Q48" s="105"/>
    </row>
    <row r="49" spans="1:17" ht="12.75" customHeight="1" x14ac:dyDescent="0.25">
      <c r="A49" s="6">
        <v>21</v>
      </c>
      <c r="B49" s="44" t="s">
        <v>399</v>
      </c>
      <c r="C49" s="69" t="s">
        <v>443</v>
      </c>
      <c r="D49" s="9" t="s">
        <v>138</v>
      </c>
      <c r="E49" s="45">
        <v>1</v>
      </c>
      <c r="F49" s="104" t="s">
        <v>444</v>
      </c>
      <c r="G49" s="105"/>
      <c r="H49" s="105"/>
      <c r="I49" s="105"/>
      <c r="J49" s="105">
        <v>178</v>
      </c>
      <c r="K49" s="105"/>
      <c r="L49" s="105"/>
      <c r="M49" s="105"/>
      <c r="N49" s="105"/>
      <c r="O49" s="105"/>
      <c r="P49" s="105"/>
      <c r="Q49" s="105"/>
    </row>
    <row r="50" spans="1:17" ht="12.75" customHeight="1" x14ac:dyDescent="0.25">
      <c r="A50" s="6">
        <v>22</v>
      </c>
      <c r="B50" s="44" t="s">
        <v>445</v>
      </c>
      <c r="C50" s="69" t="s">
        <v>446</v>
      </c>
      <c r="D50" s="9" t="s">
        <v>447</v>
      </c>
      <c r="E50" s="45">
        <v>1</v>
      </c>
      <c r="F50" s="104">
        <v>24.14</v>
      </c>
      <c r="G50" s="104">
        <v>12.85</v>
      </c>
      <c r="H50" s="104">
        <v>1.84</v>
      </c>
      <c r="I50" s="105"/>
      <c r="J50" s="105">
        <v>24</v>
      </c>
      <c r="K50" s="105">
        <v>13</v>
      </c>
      <c r="L50" s="105">
        <v>2</v>
      </c>
      <c r="M50" s="105"/>
      <c r="N50" s="105">
        <v>1.03</v>
      </c>
      <c r="O50" s="105">
        <v>1.03</v>
      </c>
      <c r="P50" s="105"/>
      <c r="Q50" s="105"/>
    </row>
    <row r="51" spans="1:17" ht="36" x14ac:dyDescent="0.25">
      <c r="A51" s="6">
        <v>23</v>
      </c>
      <c r="B51" s="44" t="s">
        <v>399</v>
      </c>
      <c r="C51" s="69" t="s">
        <v>448</v>
      </c>
      <c r="D51" s="9" t="s">
        <v>138</v>
      </c>
      <c r="E51" s="45">
        <v>1</v>
      </c>
      <c r="F51" s="104" t="s">
        <v>449</v>
      </c>
      <c r="G51" s="105"/>
      <c r="H51" s="105"/>
      <c r="I51" s="105"/>
      <c r="J51" s="105">
        <v>947</v>
      </c>
      <c r="K51" s="105"/>
      <c r="L51" s="105"/>
      <c r="M51" s="105"/>
      <c r="N51" s="105"/>
      <c r="O51" s="105"/>
      <c r="P51" s="105"/>
      <c r="Q51" s="105"/>
    </row>
    <row r="52" spans="1:17" ht="24" x14ac:dyDescent="0.25">
      <c r="A52" s="6">
        <v>24</v>
      </c>
      <c r="B52" s="44" t="s">
        <v>450</v>
      </c>
      <c r="C52" s="69" t="s">
        <v>451</v>
      </c>
      <c r="D52" s="9" t="s">
        <v>452</v>
      </c>
      <c r="E52" s="45">
        <v>1</v>
      </c>
      <c r="F52" s="104">
        <v>15.34</v>
      </c>
      <c r="G52" s="104">
        <v>8.2799999999999994</v>
      </c>
      <c r="H52" s="104">
        <v>1.97</v>
      </c>
      <c r="I52" s="105"/>
      <c r="J52" s="105">
        <v>15</v>
      </c>
      <c r="K52" s="105">
        <v>8</v>
      </c>
      <c r="L52" s="105">
        <v>2</v>
      </c>
      <c r="M52" s="105"/>
      <c r="N52" s="105">
        <v>0.64</v>
      </c>
      <c r="O52" s="105">
        <v>0.64</v>
      </c>
      <c r="P52" s="105"/>
      <c r="Q52" s="105"/>
    </row>
    <row r="53" spans="1:17" ht="34.200000000000003" x14ac:dyDescent="0.25">
      <c r="A53" s="6">
        <v>25</v>
      </c>
      <c r="B53" s="44" t="s">
        <v>453</v>
      </c>
      <c r="C53" s="69" t="s">
        <v>454</v>
      </c>
      <c r="D53" s="9" t="s">
        <v>138</v>
      </c>
      <c r="E53" s="45">
        <v>1</v>
      </c>
      <c r="F53" s="104">
        <v>229</v>
      </c>
      <c r="G53" s="105"/>
      <c r="H53" s="105"/>
      <c r="I53" s="105"/>
      <c r="J53" s="105">
        <v>229</v>
      </c>
      <c r="K53" s="105"/>
      <c r="L53" s="105"/>
      <c r="M53" s="105"/>
      <c r="N53" s="105"/>
      <c r="O53" s="105"/>
      <c r="P53" s="105"/>
      <c r="Q53" s="105"/>
    </row>
    <row r="54" spans="1:17" ht="12.75" customHeight="1" x14ac:dyDescent="0.25">
      <c r="A54" s="6">
        <v>26</v>
      </c>
      <c r="B54" s="44" t="s">
        <v>406</v>
      </c>
      <c r="C54" s="69" t="s">
        <v>407</v>
      </c>
      <c r="D54" s="9" t="s">
        <v>408</v>
      </c>
      <c r="E54" s="45">
        <v>6</v>
      </c>
      <c r="F54" s="104">
        <v>24.67</v>
      </c>
      <c r="G54" s="104">
        <v>18.440000000000001</v>
      </c>
      <c r="H54" s="104">
        <v>2.94</v>
      </c>
      <c r="I54" s="105"/>
      <c r="J54" s="105">
        <v>148</v>
      </c>
      <c r="K54" s="105">
        <v>111</v>
      </c>
      <c r="L54" s="105">
        <v>18</v>
      </c>
      <c r="M54" s="105"/>
      <c r="N54" s="105">
        <v>1.46</v>
      </c>
      <c r="O54" s="105">
        <v>8.76</v>
      </c>
      <c r="P54" s="105"/>
      <c r="Q54" s="105"/>
    </row>
    <row r="55" spans="1:17" ht="12.75" customHeight="1" x14ac:dyDescent="0.25">
      <c r="A55" s="6">
        <v>27</v>
      </c>
      <c r="B55" s="44" t="s">
        <v>399</v>
      </c>
      <c r="C55" s="69" t="s">
        <v>455</v>
      </c>
      <c r="D55" s="9" t="s">
        <v>237</v>
      </c>
      <c r="E55" s="45">
        <v>6</v>
      </c>
      <c r="F55" s="104" t="s">
        <v>456</v>
      </c>
      <c r="G55" s="105"/>
      <c r="H55" s="105"/>
      <c r="I55" s="105"/>
      <c r="J55" s="105">
        <v>415</v>
      </c>
      <c r="K55" s="105"/>
      <c r="L55" s="105"/>
      <c r="M55" s="105"/>
      <c r="N55" s="105"/>
      <c r="O55" s="105"/>
      <c r="P55" s="105"/>
      <c r="Q55" s="105"/>
    </row>
    <row r="56" spans="1:17" ht="36" x14ac:dyDescent="0.25">
      <c r="A56" s="6">
        <v>28</v>
      </c>
      <c r="B56" s="44" t="s">
        <v>411</v>
      </c>
      <c r="C56" s="69" t="s">
        <v>412</v>
      </c>
      <c r="D56" s="9" t="s">
        <v>138</v>
      </c>
      <c r="E56" s="45">
        <v>2</v>
      </c>
      <c r="F56" s="104">
        <v>6.5</v>
      </c>
      <c r="G56" s="105"/>
      <c r="H56" s="105"/>
      <c r="I56" s="105"/>
      <c r="J56" s="105">
        <v>13</v>
      </c>
      <c r="K56" s="105"/>
      <c r="L56" s="105"/>
      <c r="M56" s="105"/>
      <c r="N56" s="105"/>
      <c r="O56" s="105"/>
      <c r="P56" s="105"/>
      <c r="Q56" s="105"/>
    </row>
    <row r="57" spans="1:17" ht="12.75" customHeight="1" x14ac:dyDescent="0.25">
      <c r="A57" s="6">
        <v>29</v>
      </c>
      <c r="B57" s="44" t="s">
        <v>413</v>
      </c>
      <c r="C57" s="69" t="s">
        <v>414</v>
      </c>
      <c r="D57" s="9" t="s">
        <v>100</v>
      </c>
      <c r="E57" s="103">
        <v>0.28999999999999998</v>
      </c>
      <c r="F57" s="104">
        <v>2601.5300000000002</v>
      </c>
      <c r="G57" s="104">
        <v>1893.46</v>
      </c>
      <c r="H57" s="104">
        <v>136.19999999999999</v>
      </c>
      <c r="I57" s="104">
        <v>7.46</v>
      </c>
      <c r="J57" s="105">
        <v>754</v>
      </c>
      <c r="K57" s="105">
        <v>549</v>
      </c>
      <c r="L57" s="105">
        <v>39</v>
      </c>
      <c r="M57" s="105">
        <v>2</v>
      </c>
      <c r="N57" s="105">
        <v>153.69</v>
      </c>
      <c r="O57" s="105">
        <v>44.57</v>
      </c>
      <c r="P57" s="105">
        <v>0.41</v>
      </c>
      <c r="Q57" s="105">
        <v>0.12</v>
      </c>
    </row>
    <row r="58" spans="1:17" ht="12.75" customHeight="1" x14ac:dyDescent="0.25">
      <c r="A58" s="6">
        <v>30</v>
      </c>
      <c r="B58" s="44" t="s">
        <v>415</v>
      </c>
      <c r="C58" s="69" t="s">
        <v>416</v>
      </c>
      <c r="D58" s="9" t="s">
        <v>133</v>
      </c>
      <c r="E58" s="45">
        <v>29</v>
      </c>
      <c r="F58" s="104">
        <v>221.7</v>
      </c>
      <c r="G58" s="105"/>
      <c r="H58" s="105"/>
      <c r="I58" s="105"/>
      <c r="J58" s="105">
        <v>6429</v>
      </c>
      <c r="K58" s="105"/>
      <c r="L58" s="105"/>
      <c r="M58" s="105"/>
      <c r="N58" s="105"/>
      <c r="O58" s="105"/>
      <c r="P58" s="105"/>
      <c r="Q58" s="105"/>
    </row>
    <row r="59" spans="1:17" ht="45.6" x14ac:dyDescent="0.25">
      <c r="A59" s="6">
        <v>31</v>
      </c>
      <c r="B59" s="44" t="s">
        <v>457</v>
      </c>
      <c r="C59" s="69" t="s">
        <v>458</v>
      </c>
      <c r="D59" s="9" t="s">
        <v>100</v>
      </c>
      <c r="E59" s="103">
        <v>5.8999999999999997E-2</v>
      </c>
      <c r="F59" s="104">
        <v>1522.92</v>
      </c>
      <c r="G59" s="104">
        <v>996.44</v>
      </c>
      <c r="H59" s="104">
        <v>122.03</v>
      </c>
      <c r="I59" s="104">
        <v>5.0999999999999996</v>
      </c>
      <c r="J59" s="105">
        <v>90</v>
      </c>
      <c r="K59" s="105">
        <v>59</v>
      </c>
      <c r="L59" s="105">
        <v>7</v>
      </c>
      <c r="M59" s="105"/>
      <c r="N59" s="105">
        <v>80.88</v>
      </c>
      <c r="O59" s="105">
        <v>4.7699999999999996</v>
      </c>
      <c r="P59" s="105">
        <v>0.28000000000000003</v>
      </c>
      <c r="Q59" s="105">
        <v>0.02</v>
      </c>
    </row>
    <row r="60" spans="1:17" ht="24" x14ac:dyDescent="0.25">
      <c r="A60" s="6">
        <v>32</v>
      </c>
      <c r="B60" s="44" t="s">
        <v>459</v>
      </c>
      <c r="C60" s="69" t="s">
        <v>460</v>
      </c>
      <c r="D60" s="9" t="s">
        <v>133</v>
      </c>
      <c r="E60" s="45">
        <v>5.9</v>
      </c>
      <c r="F60" s="104">
        <v>232.78</v>
      </c>
      <c r="G60" s="105"/>
      <c r="H60" s="105"/>
      <c r="I60" s="105"/>
      <c r="J60" s="105">
        <v>1373</v>
      </c>
      <c r="K60" s="105"/>
      <c r="L60" s="105"/>
      <c r="M60" s="105"/>
      <c r="N60" s="105"/>
      <c r="O60" s="105"/>
      <c r="P60" s="105"/>
      <c r="Q60" s="105"/>
    </row>
    <row r="61" spans="1:17" ht="24" x14ac:dyDescent="0.25">
      <c r="A61" s="6">
        <v>33</v>
      </c>
      <c r="B61" s="44" t="s">
        <v>421</v>
      </c>
      <c r="C61" s="69" t="s">
        <v>422</v>
      </c>
      <c r="D61" s="9" t="s">
        <v>116</v>
      </c>
      <c r="E61" s="103">
        <v>1.7000000000000001E-2</v>
      </c>
      <c r="F61" s="104">
        <v>8739.36</v>
      </c>
      <c r="G61" s="105"/>
      <c r="H61" s="105"/>
      <c r="I61" s="105"/>
      <c r="J61" s="105">
        <v>149</v>
      </c>
      <c r="K61" s="105"/>
      <c r="L61" s="105"/>
      <c r="M61" s="105"/>
      <c r="N61" s="105"/>
      <c r="O61" s="105"/>
      <c r="P61" s="105"/>
      <c r="Q61" s="105"/>
    </row>
    <row r="62" spans="1:17" ht="24" x14ac:dyDescent="0.25">
      <c r="A62" s="6">
        <v>34</v>
      </c>
      <c r="B62" s="44" t="s">
        <v>423</v>
      </c>
      <c r="C62" s="69" t="s">
        <v>424</v>
      </c>
      <c r="D62" s="9" t="s">
        <v>100</v>
      </c>
      <c r="E62" s="103">
        <v>0.35</v>
      </c>
      <c r="F62" s="104">
        <v>417.46</v>
      </c>
      <c r="G62" s="104">
        <v>79.650000000000006</v>
      </c>
      <c r="H62" s="104">
        <v>10.15</v>
      </c>
      <c r="I62" s="104">
        <v>0.16</v>
      </c>
      <c r="J62" s="105">
        <v>146</v>
      </c>
      <c r="K62" s="105">
        <v>28</v>
      </c>
      <c r="L62" s="105">
        <v>4</v>
      </c>
      <c r="M62" s="105"/>
      <c r="N62" s="105">
        <v>5.31</v>
      </c>
      <c r="O62" s="105">
        <v>1.86</v>
      </c>
      <c r="P62" s="105">
        <v>0.01</v>
      </c>
      <c r="Q62" s="105"/>
    </row>
    <row r="63" spans="1:17" ht="34.200000000000003" x14ac:dyDescent="0.25">
      <c r="A63" s="6">
        <v>35</v>
      </c>
      <c r="B63" s="44" t="s">
        <v>425</v>
      </c>
      <c r="C63" s="69" t="s">
        <v>426</v>
      </c>
      <c r="D63" s="9" t="s">
        <v>100</v>
      </c>
      <c r="E63" s="45">
        <v>0.35</v>
      </c>
      <c r="F63" s="104">
        <v>574.75</v>
      </c>
      <c r="G63" s="104">
        <v>120.81</v>
      </c>
      <c r="H63" s="104">
        <v>3.68</v>
      </c>
      <c r="I63" s="104">
        <v>0.16</v>
      </c>
      <c r="J63" s="105">
        <v>201</v>
      </c>
      <c r="K63" s="105">
        <v>42</v>
      </c>
      <c r="L63" s="105">
        <v>1</v>
      </c>
      <c r="M63" s="105"/>
      <c r="N63" s="105">
        <v>9.68</v>
      </c>
      <c r="O63" s="105">
        <v>3.39</v>
      </c>
      <c r="P63" s="105">
        <v>0.01</v>
      </c>
      <c r="Q63" s="105"/>
    </row>
    <row r="64" spans="1:17" ht="34.200000000000003" x14ac:dyDescent="0.25">
      <c r="A64" s="6">
        <v>36</v>
      </c>
      <c r="B64" s="44" t="s">
        <v>427</v>
      </c>
      <c r="C64" s="69" t="s">
        <v>428</v>
      </c>
      <c r="D64" s="9" t="s">
        <v>100</v>
      </c>
      <c r="E64" s="45">
        <v>0.35</v>
      </c>
      <c r="F64" s="104">
        <v>709.24</v>
      </c>
      <c r="G64" s="104">
        <v>152.38</v>
      </c>
      <c r="H64" s="104">
        <v>3.68</v>
      </c>
      <c r="I64" s="104">
        <v>0.16</v>
      </c>
      <c r="J64" s="105">
        <v>248</v>
      </c>
      <c r="K64" s="105">
        <v>53</v>
      </c>
      <c r="L64" s="105">
        <v>1</v>
      </c>
      <c r="M64" s="105"/>
      <c r="N64" s="105">
        <v>12.21</v>
      </c>
      <c r="O64" s="105">
        <v>4.2699999999999996</v>
      </c>
      <c r="P64" s="105">
        <v>0.01</v>
      </c>
      <c r="Q64" s="105"/>
    </row>
    <row r="65" spans="1:17" x14ac:dyDescent="0.25">
      <c r="A65" s="146" t="s">
        <v>461</v>
      </c>
      <c r="B65" s="145"/>
      <c r="C65" s="145"/>
      <c r="D65" s="145"/>
      <c r="E65" s="145"/>
      <c r="F65" s="145"/>
      <c r="G65" s="145"/>
      <c r="H65" s="145"/>
      <c r="I65" s="145"/>
      <c r="J65" s="106">
        <v>17774</v>
      </c>
      <c r="K65" s="105"/>
      <c r="L65" s="105"/>
      <c r="M65" s="105"/>
      <c r="N65" s="105"/>
      <c r="O65" s="106">
        <v>116.48</v>
      </c>
      <c r="P65" s="105"/>
      <c r="Q65" s="106">
        <v>0.28000000000000003</v>
      </c>
    </row>
    <row r="66" spans="1:17" x14ac:dyDescent="0.25">
      <c r="A66" s="149" t="s">
        <v>462</v>
      </c>
      <c r="B66" s="145"/>
      <c r="C66" s="145"/>
      <c r="D66" s="145"/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5"/>
    </row>
    <row r="67" spans="1:17" x14ac:dyDescent="0.25">
      <c r="A67" s="144" t="s">
        <v>463</v>
      </c>
      <c r="B67" s="145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  <c r="P67" s="145"/>
      <c r="Q67" s="145"/>
    </row>
    <row r="68" spans="1:17" ht="45.6" x14ac:dyDescent="0.25">
      <c r="A68" s="6">
        <v>37</v>
      </c>
      <c r="B68" s="44" t="s">
        <v>464</v>
      </c>
      <c r="C68" s="69" t="s">
        <v>465</v>
      </c>
      <c r="D68" s="9" t="s">
        <v>466</v>
      </c>
      <c r="E68" s="45">
        <v>1</v>
      </c>
      <c r="F68" s="104">
        <v>190.58</v>
      </c>
      <c r="G68" s="104">
        <v>190.58</v>
      </c>
      <c r="H68" s="105"/>
      <c r="I68" s="105"/>
      <c r="J68" s="105">
        <v>191</v>
      </c>
      <c r="K68" s="105">
        <v>191</v>
      </c>
      <c r="L68" s="105"/>
      <c r="M68" s="105"/>
      <c r="N68" s="105">
        <v>10</v>
      </c>
      <c r="O68" s="105">
        <v>10</v>
      </c>
      <c r="P68" s="105"/>
      <c r="Q68" s="105"/>
    </row>
    <row r="69" spans="1:17" x14ac:dyDescent="0.25">
      <c r="A69" s="144" t="s">
        <v>467</v>
      </c>
      <c r="B69" s="145"/>
      <c r="C69" s="145"/>
      <c r="D69" s="145"/>
      <c r="E69" s="145"/>
      <c r="F69" s="145"/>
      <c r="G69" s="145"/>
      <c r="H69" s="145"/>
      <c r="I69" s="145"/>
      <c r="J69" s="145"/>
      <c r="K69" s="145"/>
      <c r="L69" s="145"/>
      <c r="M69" s="145"/>
      <c r="N69" s="145"/>
      <c r="O69" s="145"/>
      <c r="P69" s="145"/>
      <c r="Q69" s="145"/>
    </row>
    <row r="70" spans="1:17" ht="34.200000000000003" x14ac:dyDescent="0.25">
      <c r="A70" s="6">
        <v>38</v>
      </c>
      <c r="B70" s="44" t="s">
        <v>468</v>
      </c>
      <c r="C70" s="69" t="s">
        <v>469</v>
      </c>
      <c r="D70" s="9" t="s">
        <v>68</v>
      </c>
      <c r="E70" s="45">
        <v>1</v>
      </c>
      <c r="F70" s="104">
        <v>92.79</v>
      </c>
      <c r="G70" s="104">
        <v>92.79</v>
      </c>
      <c r="H70" s="105"/>
      <c r="I70" s="105"/>
      <c r="J70" s="105">
        <v>93</v>
      </c>
      <c r="K70" s="105">
        <v>93</v>
      </c>
      <c r="L70" s="105"/>
      <c r="M70" s="105"/>
      <c r="N70" s="105">
        <v>5</v>
      </c>
      <c r="O70" s="105">
        <v>5</v>
      </c>
      <c r="P70" s="105"/>
      <c r="Q70" s="105"/>
    </row>
    <row r="71" spans="1:17" ht="34.200000000000003" x14ac:dyDescent="0.25">
      <c r="A71" s="6">
        <v>39</v>
      </c>
      <c r="B71" s="44" t="s">
        <v>470</v>
      </c>
      <c r="C71" s="69" t="s">
        <v>471</v>
      </c>
      <c r="D71" s="9" t="s">
        <v>68</v>
      </c>
      <c r="E71" s="45">
        <v>1</v>
      </c>
      <c r="F71" s="104">
        <v>53.36</v>
      </c>
      <c r="G71" s="104">
        <v>53.36</v>
      </c>
      <c r="H71" s="105"/>
      <c r="I71" s="105"/>
      <c r="J71" s="105">
        <v>53</v>
      </c>
      <c r="K71" s="105">
        <v>53</v>
      </c>
      <c r="L71" s="105"/>
      <c r="M71" s="105"/>
      <c r="N71" s="105">
        <v>2.8</v>
      </c>
      <c r="O71" s="105">
        <v>2.8</v>
      </c>
      <c r="P71" s="105"/>
      <c r="Q71" s="105"/>
    </row>
    <row r="72" spans="1:17" ht="45.6" x14ac:dyDescent="0.25">
      <c r="A72" s="6">
        <v>40</v>
      </c>
      <c r="B72" s="44" t="s">
        <v>464</v>
      </c>
      <c r="C72" s="69" t="s">
        <v>465</v>
      </c>
      <c r="D72" s="9" t="s">
        <v>466</v>
      </c>
      <c r="E72" s="45">
        <v>1</v>
      </c>
      <c r="F72" s="104">
        <v>190.58</v>
      </c>
      <c r="G72" s="104">
        <v>190.58</v>
      </c>
      <c r="H72" s="105"/>
      <c r="I72" s="105"/>
      <c r="J72" s="105">
        <v>191</v>
      </c>
      <c r="K72" s="105">
        <v>191</v>
      </c>
      <c r="L72" s="105"/>
      <c r="M72" s="105"/>
      <c r="N72" s="105">
        <v>10</v>
      </c>
      <c r="O72" s="105">
        <v>10</v>
      </c>
      <c r="P72" s="105"/>
      <c r="Q72" s="105"/>
    </row>
    <row r="73" spans="1:17" x14ac:dyDescent="0.25">
      <c r="A73" s="146" t="s">
        <v>472</v>
      </c>
      <c r="B73" s="145"/>
      <c r="C73" s="145"/>
      <c r="D73" s="145"/>
      <c r="E73" s="145"/>
      <c r="F73" s="145"/>
      <c r="G73" s="145"/>
      <c r="H73" s="145"/>
      <c r="I73" s="145"/>
      <c r="J73" s="106">
        <v>1040</v>
      </c>
      <c r="K73" s="105"/>
      <c r="L73" s="105"/>
      <c r="M73" s="105"/>
      <c r="N73" s="105"/>
      <c r="O73" s="106">
        <v>31.97</v>
      </c>
      <c r="P73" s="105"/>
      <c r="Q73" s="105"/>
    </row>
    <row r="74" spans="1:17" x14ac:dyDescent="0.25">
      <c r="A74" s="147" t="s">
        <v>171</v>
      </c>
      <c r="B74" s="148"/>
      <c r="C74" s="148"/>
      <c r="D74" s="148"/>
      <c r="E74" s="148"/>
      <c r="F74" s="148"/>
      <c r="G74" s="148"/>
      <c r="H74" s="148"/>
      <c r="I74" s="148"/>
      <c r="J74" s="148"/>
      <c r="K74" s="148"/>
      <c r="L74" s="148"/>
      <c r="M74" s="148"/>
      <c r="N74" s="148"/>
      <c r="O74" s="148"/>
      <c r="P74" s="148"/>
      <c r="Q74" s="148"/>
    </row>
    <row r="75" spans="1:17" x14ac:dyDescent="0.25">
      <c r="A75" s="144" t="s">
        <v>32</v>
      </c>
      <c r="B75" s="145"/>
      <c r="C75" s="145"/>
      <c r="D75" s="145"/>
      <c r="E75" s="145"/>
      <c r="F75" s="145"/>
      <c r="G75" s="145"/>
      <c r="H75" s="145"/>
      <c r="I75" s="145"/>
      <c r="J75" s="104">
        <v>31440</v>
      </c>
      <c r="K75" s="104">
        <v>2900</v>
      </c>
      <c r="L75" s="104">
        <v>207</v>
      </c>
      <c r="M75" s="104">
        <v>8</v>
      </c>
      <c r="N75" s="105"/>
      <c r="O75" s="104">
        <v>218.44</v>
      </c>
      <c r="P75" s="105"/>
      <c r="Q75" s="104">
        <v>0.45</v>
      </c>
    </row>
    <row r="76" spans="1:17" x14ac:dyDescent="0.25">
      <c r="A76" s="144" t="s">
        <v>67</v>
      </c>
      <c r="B76" s="145"/>
      <c r="C76" s="145"/>
      <c r="D76" s="145"/>
      <c r="E76" s="145"/>
      <c r="F76" s="145"/>
      <c r="G76" s="145"/>
      <c r="H76" s="145"/>
      <c r="I76" s="145"/>
      <c r="J76" s="104">
        <v>32719</v>
      </c>
      <c r="K76" s="104">
        <v>4062</v>
      </c>
      <c r="L76" s="104">
        <v>324</v>
      </c>
      <c r="M76" s="104">
        <v>13</v>
      </c>
      <c r="N76" s="105"/>
      <c r="O76" s="104">
        <v>306.06</v>
      </c>
      <c r="P76" s="105"/>
      <c r="Q76" s="104">
        <v>0.71</v>
      </c>
    </row>
    <row r="77" spans="1:17" x14ac:dyDescent="0.25">
      <c r="A77" s="144" t="s">
        <v>49</v>
      </c>
      <c r="B77" s="145"/>
      <c r="C77" s="145"/>
      <c r="D77" s="145"/>
      <c r="E77" s="145"/>
      <c r="F77" s="145"/>
      <c r="G77" s="145"/>
      <c r="H77" s="145"/>
      <c r="I77" s="145"/>
      <c r="J77" s="105"/>
      <c r="K77" s="105"/>
      <c r="L77" s="105"/>
      <c r="M77" s="105"/>
      <c r="N77" s="105"/>
      <c r="O77" s="105"/>
      <c r="P77" s="105"/>
      <c r="Q77" s="105"/>
    </row>
    <row r="78" spans="1:17" x14ac:dyDescent="0.25">
      <c r="A78" s="144" t="s">
        <v>473</v>
      </c>
      <c r="B78" s="145"/>
      <c r="C78" s="145"/>
      <c r="D78" s="145"/>
      <c r="E78" s="145"/>
      <c r="F78" s="145"/>
      <c r="G78" s="145"/>
      <c r="H78" s="145"/>
      <c r="I78" s="145"/>
      <c r="J78" s="104">
        <v>125</v>
      </c>
      <c r="K78" s="104">
        <v>125</v>
      </c>
      <c r="L78" s="105"/>
      <c r="M78" s="105"/>
      <c r="N78" s="105"/>
      <c r="O78" s="105"/>
      <c r="P78" s="105"/>
      <c r="Q78" s="105"/>
    </row>
    <row r="79" spans="1:17" x14ac:dyDescent="0.25">
      <c r="A79" s="144" t="s">
        <v>474</v>
      </c>
      <c r="B79" s="145"/>
      <c r="C79" s="145"/>
      <c r="D79" s="145"/>
      <c r="E79" s="145"/>
      <c r="F79" s="145"/>
      <c r="G79" s="145"/>
      <c r="H79" s="145"/>
      <c r="I79" s="145"/>
      <c r="J79" s="104">
        <v>419</v>
      </c>
      <c r="K79" s="104">
        <v>368</v>
      </c>
      <c r="L79" s="104">
        <v>50</v>
      </c>
      <c r="M79" s="104">
        <v>2</v>
      </c>
      <c r="N79" s="105"/>
      <c r="O79" s="104">
        <v>28.381499999999999</v>
      </c>
      <c r="P79" s="105"/>
      <c r="Q79" s="104">
        <v>0.1075</v>
      </c>
    </row>
    <row r="80" spans="1:17" x14ac:dyDescent="0.25">
      <c r="A80" s="144" t="s">
        <v>475</v>
      </c>
      <c r="B80" s="145"/>
      <c r="C80" s="145"/>
      <c r="D80" s="145"/>
      <c r="E80" s="145"/>
      <c r="F80" s="145"/>
      <c r="G80" s="145"/>
      <c r="H80" s="145"/>
      <c r="I80" s="145"/>
      <c r="J80" s="104">
        <v>133</v>
      </c>
      <c r="K80" s="104">
        <v>121</v>
      </c>
      <c r="L80" s="104">
        <v>12</v>
      </c>
      <c r="M80" s="105"/>
      <c r="N80" s="105"/>
      <c r="O80" s="104">
        <v>9.3785000000000007</v>
      </c>
      <c r="P80" s="105"/>
      <c r="Q80" s="104">
        <v>2.5000000000000001E-2</v>
      </c>
    </row>
    <row r="81" spans="1:17" x14ac:dyDescent="0.25">
      <c r="A81" s="144" t="s">
        <v>476</v>
      </c>
      <c r="B81" s="145"/>
      <c r="C81" s="145"/>
      <c r="D81" s="145"/>
      <c r="E81" s="145"/>
      <c r="F81" s="145"/>
      <c r="G81" s="145"/>
      <c r="H81" s="145"/>
      <c r="I81" s="145"/>
      <c r="J81" s="104">
        <v>646</v>
      </c>
      <c r="K81" s="104">
        <v>593</v>
      </c>
      <c r="L81" s="104">
        <v>54</v>
      </c>
      <c r="M81" s="104">
        <v>2</v>
      </c>
      <c r="N81" s="105"/>
      <c r="O81" s="104">
        <v>45.682000000000002</v>
      </c>
      <c r="P81" s="105"/>
      <c r="Q81" s="104">
        <v>0.11799999999999999</v>
      </c>
    </row>
    <row r="82" spans="1:17" x14ac:dyDescent="0.25">
      <c r="A82" s="144" t="s">
        <v>477</v>
      </c>
      <c r="B82" s="145"/>
      <c r="C82" s="145"/>
      <c r="D82" s="145"/>
      <c r="E82" s="145"/>
      <c r="F82" s="145"/>
      <c r="G82" s="145"/>
      <c r="H82" s="145"/>
      <c r="I82" s="145"/>
      <c r="J82" s="104">
        <v>83</v>
      </c>
      <c r="K82" s="104">
        <v>83</v>
      </c>
      <c r="L82" s="105"/>
      <c r="M82" s="105"/>
      <c r="N82" s="105"/>
      <c r="O82" s="104">
        <v>4.17</v>
      </c>
      <c r="P82" s="105"/>
      <c r="Q82" s="105"/>
    </row>
    <row r="83" spans="1:17" x14ac:dyDescent="0.25">
      <c r="A83" s="144" t="s">
        <v>478</v>
      </c>
      <c r="B83" s="145"/>
      <c r="C83" s="145"/>
      <c r="D83" s="145"/>
      <c r="E83" s="145"/>
      <c r="F83" s="145"/>
      <c r="G83" s="145"/>
      <c r="H83" s="145"/>
      <c r="I83" s="145"/>
      <c r="J83" s="104">
        <v>-127</v>
      </c>
      <c r="K83" s="104">
        <v>-127</v>
      </c>
      <c r="L83" s="105"/>
      <c r="M83" s="105"/>
      <c r="N83" s="105"/>
      <c r="O83" s="105"/>
      <c r="P83" s="105"/>
      <c r="Q83" s="105"/>
    </row>
    <row r="84" spans="1:17" x14ac:dyDescent="0.25">
      <c r="A84" s="144" t="s">
        <v>33</v>
      </c>
      <c r="B84" s="145"/>
      <c r="C84" s="145"/>
      <c r="D84" s="145"/>
      <c r="E84" s="145"/>
      <c r="F84" s="145"/>
      <c r="G84" s="145"/>
      <c r="H84" s="145"/>
      <c r="I84" s="145"/>
      <c r="J84" s="104">
        <v>4761</v>
      </c>
      <c r="K84" s="105"/>
      <c r="L84" s="105"/>
      <c r="M84" s="105"/>
      <c r="N84" s="105"/>
      <c r="O84" s="105"/>
      <c r="P84" s="105"/>
      <c r="Q84" s="105"/>
    </row>
    <row r="85" spans="1:17" x14ac:dyDescent="0.25">
      <c r="A85" s="144" t="s">
        <v>49</v>
      </c>
      <c r="B85" s="145"/>
      <c r="C85" s="145"/>
      <c r="D85" s="145"/>
      <c r="E85" s="145"/>
      <c r="F85" s="145"/>
      <c r="G85" s="145"/>
      <c r="H85" s="145"/>
      <c r="I85" s="145"/>
      <c r="J85" s="105"/>
      <c r="K85" s="105"/>
      <c r="L85" s="105"/>
      <c r="M85" s="105"/>
      <c r="N85" s="105"/>
      <c r="O85" s="105"/>
      <c r="P85" s="105"/>
      <c r="Q85" s="105"/>
    </row>
    <row r="86" spans="1:17" x14ac:dyDescent="0.25">
      <c r="A86" s="144" t="s">
        <v>479</v>
      </c>
      <c r="B86" s="145"/>
      <c r="C86" s="145"/>
      <c r="D86" s="145"/>
      <c r="E86" s="145"/>
      <c r="F86" s="145"/>
      <c r="G86" s="145"/>
      <c r="H86" s="145"/>
      <c r="I86" s="145"/>
      <c r="J86" s="104">
        <v>330</v>
      </c>
      <c r="K86" s="105"/>
      <c r="L86" s="105"/>
      <c r="M86" s="105"/>
      <c r="N86" s="105"/>
      <c r="O86" s="105"/>
      <c r="P86" s="105"/>
      <c r="Q86" s="105"/>
    </row>
    <row r="87" spans="1:17" x14ac:dyDescent="0.25">
      <c r="A87" s="144" t="s">
        <v>480</v>
      </c>
      <c r="B87" s="145"/>
      <c r="C87" s="145"/>
      <c r="D87" s="145"/>
      <c r="E87" s="145"/>
      <c r="F87" s="145"/>
      <c r="G87" s="145"/>
      <c r="H87" s="145"/>
      <c r="I87" s="145"/>
      <c r="J87" s="104">
        <v>99</v>
      </c>
      <c r="K87" s="105"/>
      <c r="L87" s="105"/>
      <c r="M87" s="105"/>
      <c r="N87" s="105"/>
      <c r="O87" s="105"/>
      <c r="P87" s="105"/>
      <c r="Q87" s="105"/>
    </row>
    <row r="88" spans="1:17" x14ac:dyDescent="0.25">
      <c r="A88" s="144" t="s">
        <v>481</v>
      </c>
      <c r="B88" s="145"/>
      <c r="C88" s="145"/>
      <c r="D88" s="145"/>
      <c r="E88" s="145"/>
      <c r="F88" s="145"/>
      <c r="G88" s="145"/>
      <c r="H88" s="145"/>
      <c r="I88" s="145"/>
      <c r="J88" s="104">
        <v>24</v>
      </c>
      <c r="K88" s="105"/>
      <c r="L88" s="105"/>
      <c r="M88" s="105"/>
      <c r="N88" s="105"/>
      <c r="O88" s="105"/>
      <c r="P88" s="105"/>
      <c r="Q88" s="105"/>
    </row>
    <row r="89" spans="1:17" x14ac:dyDescent="0.25">
      <c r="A89" s="144" t="s">
        <v>482</v>
      </c>
      <c r="B89" s="145"/>
      <c r="C89" s="145"/>
      <c r="D89" s="145"/>
      <c r="E89" s="145"/>
      <c r="F89" s="145"/>
      <c r="G89" s="145"/>
      <c r="H89" s="145"/>
      <c r="I89" s="145"/>
      <c r="J89" s="104">
        <v>396</v>
      </c>
      <c r="K89" s="105"/>
      <c r="L89" s="105"/>
      <c r="M89" s="105"/>
      <c r="N89" s="105"/>
      <c r="O89" s="105"/>
      <c r="P89" s="105"/>
      <c r="Q89" s="105"/>
    </row>
    <row r="90" spans="1:17" x14ac:dyDescent="0.25">
      <c r="A90" s="144" t="s">
        <v>483</v>
      </c>
      <c r="B90" s="145"/>
      <c r="C90" s="145"/>
      <c r="D90" s="145"/>
      <c r="E90" s="145"/>
      <c r="F90" s="145"/>
      <c r="G90" s="145"/>
      <c r="H90" s="145"/>
      <c r="I90" s="145"/>
      <c r="J90" s="104">
        <v>3912</v>
      </c>
      <c r="K90" s="105"/>
      <c r="L90" s="105"/>
      <c r="M90" s="105"/>
      <c r="N90" s="105"/>
      <c r="O90" s="105"/>
      <c r="P90" s="105"/>
      <c r="Q90" s="105"/>
    </row>
    <row r="91" spans="1:17" x14ac:dyDescent="0.25">
      <c r="A91" s="144" t="s">
        <v>34</v>
      </c>
      <c r="B91" s="145"/>
      <c r="C91" s="145"/>
      <c r="D91" s="145"/>
      <c r="E91" s="145"/>
      <c r="F91" s="145"/>
      <c r="G91" s="145"/>
      <c r="H91" s="145"/>
      <c r="I91" s="145"/>
      <c r="J91" s="104">
        <v>3039</v>
      </c>
      <c r="K91" s="105"/>
      <c r="L91" s="105"/>
      <c r="M91" s="105"/>
      <c r="N91" s="105"/>
      <c r="O91" s="105"/>
      <c r="P91" s="105"/>
      <c r="Q91" s="105"/>
    </row>
    <row r="92" spans="1:17" x14ac:dyDescent="0.25">
      <c r="A92" s="144" t="s">
        <v>49</v>
      </c>
      <c r="B92" s="145"/>
      <c r="C92" s="145"/>
      <c r="D92" s="145"/>
      <c r="E92" s="145"/>
      <c r="F92" s="145"/>
      <c r="G92" s="145"/>
      <c r="H92" s="145"/>
      <c r="I92" s="145"/>
      <c r="J92" s="105"/>
      <c r="K92" s="105"/>
      <c r="L92" s="105"/>
      <c r="M92" s="105"/>
      <c r="N92" s="105"/>
      <c r="O92" s="105"/>
      <c r="P92" s="105"/>
      <c r="Q92" s="105"/>
    </row>
    <row r="93" spans="1:17" x14ac:dyDescent="0.25">
      <c r="A93" s="144" t="s">
        <v>484</v>
      </c>
      <c r="B93" s="145"/>
      <c r="C93" s="145"/>
      <c r="D93" s="145"/>
      <c r="E93" s="145"/>
      <c r="F93" s="145"/>
      <c r="G93" s="145"/>
      <c r="H93" s="145"/>
      <c r="I93" s="145"/>
      <c r="J93" s="104">
        <v>203</v>
      </c>
      <c r="K93" s="105"/>
      <c r="L93" s="105"/>
      <c r="M93" s="105"/>
      <c r="N93" s="105"/>
      <c r="O93" s="105"/>
      <c r="P93" s="105"/>
      <c r="Q93" s="105"/>
    </row>
    <row r="94" spans="1:17" x14ac:dyDescent="0.25">
      <c r="A94" s="144" t="s">
        <v>485</v>
      </c>
      <c r="B94" s="145"/>
      <c r="C94" s="145"/>
      <c r="D94" s="145"/>
      <c r="E94" s="145"/>
      <c r="F94" s="145"/>
      <c r="G94" s="145"/>
      <c r="H94" s="145"/>
      <c r="I94" s="145"/>
      <c r="J94" s="104">
        <v>207</v>
      </c>
      <c r="K94" s="105"/>
      <c r="L94" s="105"/>
      <c r="M94" s="105"/>
      <c r="N94" s="105"/>
      <c r="O94" s="105"/>
      <c r="P94" s="105"/>
      <c r="Q94" s="105"/>
    </row>
    <row r="95" spans="1:17" x14ac:dyDescent="0.25">
      <c r="A95" s="144" t="s">
        <v>486</v>
      </c>
      <c r="B95" s="145"/>
      <c r="C95" s="145"/>
      <c r="D95" s="145"/>
      <c r="E95" s="145"/>
      <c r="F95" s="145"/>
      <c r="G95" s="145"/>
      <c r="H95" s="145"/>
      <c r="I95" s="145"/>
      <c r="J95" s="104">
        <v>16</v>
      </c>
      <c r="K95" s="105"/>
      <c r="L95" s="105"/>
      <c r="M95" s="105"/>
      <c r="N95" s="105"/>
      <c r="O95" s="105"/>
      <c r="P95" s="105"/>
      <c r="Q95" s="105"/>
    </row>
    <row r="96" spans="1:17" x14ac:dyDescent="0.25">
      <c r="A96" s="144" t="s">
        <v>487</v>
      </c>
      <c r="B96" s="145"/>
      <c r="C96" s="145"/>
      <c r="D96" s="145"/>
      <c r="E96" s="145"/>
      <c r="F96" s="145"/>
      <c r="G96" s="145"/>
      <c r="H96" s="145"/>
      <c r="I96" s="145"/>
      <c r="J96" s="104">
        <v>77</v>
      </c>
      <c r="K96" s="105"/>
      <c r="L96" s="105"/>
      <c r="M96" s="105"/>
      <c r="N96" s="105"/>
      <c r="O96" s="105"/>
      <c r="P96" s="105"/>
      <c r="Q96" s="105"/>
    </row>
    <row r="97" spans="1:17" x14ac:dyDescent="0.25">
      <c r="A97" s="144" t="s">
        <v>488</v>
      </c>
      <c r="B97" s="145"/>
      <c r="C97" s="145"/>
      <c r="D97" s="145"/>
      <c r="E97" s="145"/>
      <c r="F97" s="145"/>
      <c r="G97" s="145"/>
      <c r="H97" s="145"/>
      <c r="I97" s="145"/>
      <c r="J97" s="104">
        <v>2536</v>
      </c>
      <c r="K97" s="105"/>
      <c r="L97" s="105"/>
      <c r="M97" s="105"/>
      <c r="N97" s="105"/>
      <c r="O97" s="105"/>
      <c r="P97" s="105"/>
      <c r="Q97" s="105"/>
    </row>
    <row r="98" spans="1:17" x14ac:dyDescent="0.25">
      <c r="A98" s="146" t="s">
        <v>35</v>
      </c>
      <c r="B98" s="145"/>
      <c r="C98" s="145"/>
      <c r="D98" s="145"/>
      <c r="E98" s="145"/>
      <c r="F98" s="145"/>
      <c r="G98" s="145"/>
      <c r="H98" s="145"/>
      <c r="I98" s="145"/>
      <c r="J98" s="105"/>
      <c r="K98" s="105"/>
      <c r="L98" s="105"/>
      <c r="M98" s="105"/>
      <c r="N98" s="105"/>
      <c r="O98" s="105"/>
      <c r="P98" s="105"/>
      <c r="Q98" s="105"/>
    </row>
    <row r="99" spans="1:17" x14ac:dyDescent="0.25">
      <c r="A99" s="144" t="s">
        <v>373</v>
      </c>
      <c r="B99" s="145"/>
      <c r="C99" s="145"/>
      <c r="D99" s="145"/>
      <c r="E99" s="145"/>
      <c r="F99" s="145"/>
      <c r="G99" s="145"/>
      <c r="H99" s="145"/>
      <c r="I99" s="145"/>
      <c r="J99" s="104">
        <v>39402</v>
      </c>
      <c r="K99" s="105"/>
      <c r="L99" s="105"/>
      <c r="M99" s="105"/>
      <c r="N99" s="105"/>
      <c r="O99" s="104">
        <v>272.37</v>
      </c>
      <c r="P99" s="105"/>
      <c r="Q99" s="104">
        <v>0.69</v>
      </c>
    </row>
    <row r="100" spans="1:17" x14ac:dyDescent="0.25">
      <c r="A100" s="144" t="s">
        <v>374</v>
      </c>
      <c r="B100" s="145"/>
      <c r="C100" s="145"/>
      <c r="D100" s="145"/>
      <c r="E100" s="145"/>
      <c r="F100" s="145"/>
      <c r="G100" s="145"/>
      <c r="H100" s="145"/>
      <c r="I100" s="145"/>
      <c r="J100" s="104">
        <v>77</v>
      </c>
      <c r="K100" s="105"/>
      <c r="L100" s="105"/>
      <c r="M100" s="105"/>
      <c r="N100" s="105"/>
      <c r="O100" s="104">
        <v>1.72</v>
      </c>
      <c r="P100" s="105"/>
      <c r="Q100" s="104">
        <v>0.02</v>
      </c>
    </row>
    <row r="101" spans="1:17" x14ac:dyDescent="0.25">
      <c r="A101" s="144" t="s">
        <v>375</v>
      </c>
      <c r="B101" s="145"/>
      <c r="C101" s="145"/>
      <c r="D101" s="145"/>
      <c r="E101" s="145"/>
      <c r="F101" s="145"/>
      <c r="G101" s="145"/>
      <c r="H101" s="145"/>
      <c r="I101" s="145"/>
      <c r="J101" s="104">
        <v>1040</v>
      </c>
      <c r="K101" s="105"/>
      <c r="L101" s="105"/>
      <c r="M101" s="105"/>
      <c r="N101" s="105"/>
      <c r="O101" s="104">
        <v>31.97</v>
      </c>
      <c r="P101" s="105"/>
      <c r="Q101" s="105"/>
    </row>
    <row r="102" spans="1:17" x14ac:dyDescent="0.25">
      <c r="A102" s="144" t="s">
        <v>36</v>
      </c>
      <c r="B102" s="145"/>
      <c r="C102" s="145"/>
      <c r="D102" s="145"/>
      <c r="E102" s="145"/>
      <c r="F102" s="145"/>
      <c r="G102" s="145"/>
      <c r="H102" s="145"/>
      <c r="I102" s="145"/>
      <c r="J102" s="104">
        <v>40519</v>
      </c>
      <c r="K102" s="105"/>
      <c r="L102" s="105"/>
      <c r="M102" s="105"/>
      <c r="N102" s="105"/>
      <c r="O102" s="104">
        <v>306.06</v>
      </c>
      <c r="P102" s="105"/>
      <c r="Q102" s="104">
        <v>0.71</v>
      </c>
    </row>
    <row r="103" spans="1:17" x14ac:dyDescent="0.25">
      <c r="A103" s="144" t="s">
        <v>37</v>
      </c>
      <c r="B103" s="145"/>
      <c r="C103" s="145"/>
      <c r="D103" s="145"/>
      <c r="E103" s="145"/>
      <c r="F103" s="145"/>
      <c r="G103" s="145"/>
      <c r="H103" s="145"/>
      <c r="I103" s="145"/>
      <c r="J103" s="105"/>
      <c r="K103" s="105"/>
      <c r="L103" s="105"/>
      <c r="M103" s="105"/>
      <c r="N103" s="105"/>
      <c r="O103" s="105"/>
      <c r="P103" s="105"/>
      <c r="Q103" s="105"/>
    </row>
    <row r="104" spans="1:17" x14ac:dyDescent="0.25">
      <c r="A104" s="144" t="s">
        <v>189</v>
      </c>
      <c r="B104" s="145"/>
      <c r="C104" s="145"/>
      <c r="D104" s="145"/>
      <c r="E104" s="145"/>
      <c r="F104" s="145"/>
      <c r="G104" s="145"/>
      <c r="H104" s="145"/>
      <c r="I104" s="145"/>
      <c r="J104" s="104">
        <v>28333</v>
      </c>
      <c r="K104" s="105"/>
      <c r="L104" s="105"/>
      <c r="M104" s="105"/>
      <c r="N104" s="105"/>
      <c r="O104" s="105"/>
      <c r="P104" s="105"/>
      <c r="Q104" s="105"/>
    </row>
    <row r="105" spans="1:17" x14ac:dyDescent="0.25">
      <c r="A105" s="144" t="s">
        <v>190</v>
      </c>
      <c r="B105" s="145"/>
      <c r="C105" s="145"/>
      <c r="D105" s="145"/>
      <c r="E105" s="145"/>
      <c r="F105" s="145"/>
      <c r="G105" s="145"/>
      <c r="H105" s="145"/>
      <c r="I105" s="145"/>
      <c r="J105" s="104">
        <f>324-M76</f>
        <v>311</v>
      </c>
      <c r="K105" s="105"/>
      <c r="L105" s="105"/>
      <c r="M105" s="105"/>
      <c r="N105" s="105"/>
      <c r="O105" s="105"/>
      <c r="P105" s="105"/>
      <c r="Q105" s="105"/>
    </row>
    <row r="106" spans="1:17" x14ac:dyDescent="0.25">
      <c r="A106" s="144" t="s">
        <v>38</v>
      </c>
      <c r="B106" s="145"/>
      <c r="C106" s="145"/>
      <c r="D106" s="145"/>
      <c r="E106" s="145"/>
      <c r="F106" s="145"/>
      <c r="G106" s="145"/>
      <c r="H106" s="145"/>
      <c r="I106" s="145"/>
      <c r="J106" s="104">
        <v>4075</v>
      </c>
      <c r="K106" s="105"/>
      <c r="L106" s="105"/>
      <c r="M106" s="105"/>
      <c r="N106" s="105"/>
      <c r="O106" s="105"/>
      <c r="P106" s="105"/>
      <c r="Q106" s="105"/>
    </row>
    <row r="107" spans="1:17" x14ac:dyDescent="0.25">
      <c r="A107" s="144" t="s">
        <v>39</v>
      </c>
      <c r="B107" s="145"/>
      <c r="C107" s="145"/>
      <c r="D107" s="145"/>
      <c r="E107" s="145"/>
      <c r="F107" s="145"/>
      <c r="G107" s="145"/>
      <c r="H107" s="145"/>
      <c r="I107" s="145"/>
      <c r="J107" s="104">
        <v>4761</v>
      </c>
      <c r="K107" s="105"/>
      <c r="L107" s="105"/>
      <c r="M107" s="105"/>
      <c r="N107" s="105"/>
      <c r="O107" s="105"/>
      <c r="P107" s="105"/>
      <c r="Q107" s="105"/>
    </row>
    <row r="108" spans="1:17" x14ac:dyDescent="0.25">
      <c r="A108" s="144" t="s">
        <v>40</v>
      </c>
      <c r="B108" s="145"/>
      <c r="C108" s="145"/>
      <c r="D108" s="145"/>
      <c r="E108" s="145"/>
      <c r="F108" s="145"/>
      <c r="G108" s="145"/>
      <c r="H108" s="145"/>
      <c r="I108" s="145"/>
      <c r="J108" s="104">
        <v>3039</v>
      </c>
      <c r="K108" s="105"/>
      <c r="L108" s="105"/>
      <c r="M108" s="105"/>
      <c r="N108" s="105"/>
      <c r="O108" s="105"/>
      <c r="P108" s="105"/>
      <c r="Q108" s="105"/>
    </row>
    <row r="109" spans="1:17" x14ac:dyDescent="0.25">
      <c r="A109" s="146" t="s">
        <v>41</v>
      </c>
      <c r="B109" s="145"/>
      <c r="C109" s="145"/>
      <c r="D109" s="145"/>
      <c r="E109" s="145"/>
      <c r="F109" s="145"/>
      <c r="G109" s="145"/>
      <c r="H109" s="145"/>
      <c r="I109" s="145"/>
      <c r="J109" s="106">
        <v>40519</v>
      </c>
      <c r="K109" s="105"/>
      <c r="L109" s="105"/>
      <c r="M109" s="105"/>
      <c r="N109" s="105"/>
      <c r="O109" s="106">
        <v>306.06</v>
      </c>
      <c r="P109" s="105"/>
      <c r="Q109" s="106">
        <v>0.71</v>
      </c>
    </row>
    <row r="111" spans="1:17" x14ac:dyDescent="0.25">
      <c r="A111" s="109"/>
      <c r="B111" s="138"/>
      <c r="C111" s="139"/>
      <c r="D111" s="140"/>
      <c r="E111" s="141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</row>
    <row r="112" spans="1:17" x14ac:dyDescent="0.25">
      <c r="A112" s="142"/>
      <c r="B112" s="74" t="s">
        <v>489</v>
      </c>
      <c r="C112" s="112"/>
      <c r="D112" s="112"/>
      <c r="E112" s="112"/>
      <c r="F112" s="112"/>
      <c r="G112" s="112"/>
      <c r="H112" s="112"/>
      <c r="I112" s="74" t="s">
        <v>490</v>
      </c>
      <c r="J112" s="111"/>
      <c r="K112" s="111"/>
      <c r="L112" s="111"/>
      <c r="M112" s="111"/>
      <c r="N112" s="111"/>
      <c r="O112" s="111"/>
      <c r="P112" s="111"/>
      <c r="Q112" s="100"/>
    </row>
    <row r="113" spans="1:17" x14ac:dyDescent="0.25">
      <c r="A113" s="96"/>
      <c r="B113" s="111"/>
      <c r="C113" s="112"/>
      <c r="D113" s="113"/>
      <c r="E113" s="111"/>
      <c r="F113" s="111"/>
      <c r="G113" s="112"/>
      <c r="H113" s="100"/>
      <c r="I113" s="143" t="s">
        <v>491</v>
      </c>
      <c r="J113" s="100"/>
      <c r="K113" s="100"/>
      <c r="L113" s="100"/>
      <c r="M113" s="100"/>
      <c r="N113" s="100"/>
      <c r="O113" s="100"/>
      <c r="P113" s="100"/>
      <c r="Q113" s="100"/>
    </row>
    <row r="114" spans="1:17" x14ac:dyDescent="0.25">
      <c r="A114" s="109"/>
      <c r="B114" s="138"/>
      <c r="C114" s="139"/>
      <c r="D114" s="140"/>
      <c r="E114" s="141"/>
      <c r="F114" s="110"/>
      <c r="G114" s="110"/>
      <c r="H114" s="110"/>
      <c r="I114" s="74" t="s">
        <v>492</v>
      </c>
      <c r="J114" s="111"/>
      <c r="K114" s="111"/>
      <c r="L114" s="111"/>
      <c r="M114" s="111"/>
      <c r="N114" s="111"/>
      <c r="O114" s="111"/>
      <c r="P114" s="111"/>
      <c r="Q114" s="110"/>
    </row>
    <row r="115" spans="1:17" x14ac:dyDescent="0.25">
      <c r="A115" s="109"/>
      <c r="B115" s="138"/>
      <c r="C115" s="139"/>
      <c r="D115" s="140"/>
      <c r="E115" s="141"/>
      <c r="F115" s="110"/>
      <c r="G115" s="110"/>
      <c r="H115" s="110"/>
      <c r="I115" s="111"/>
      <c r="J115" s="111"/>
      <c r="K115" s="111"/>
      <c r="L115" s="111"/>
      <c r="M115" s="111"/>
      <c r="N115" s="111"/>
      <c r="O115" s="111"/>
      <c r="P115" s="111"/>
      <c r="Q115" s="110"/>
    </row>
    <row r="116" spans="1:17" x14ac:dyDescent="0.25">
      <c r="A116" s="68"/>
      <c r="B116" s="1"/>
      <c r="C116" s="7"/>
      <c r="D116" s="75"/>
      <c r="E116" s="8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</row>
    <row r="117" spans="1:17" x14ac:dyDescent="0.25">
      <c r="A117" s="68"/>
      <c r="B117" s="1"/>
      <c r="C117" s="7"/>
      <c r="D117" s="75"/>
      <c r="E117" s="8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</row>
    <row r="118" spans="1:17" x14ac:dyDescent="0.25">
      <c r="A118" s="68"/>
      <c r="B118" s="1"/>
      <c r="C118" s="7"/>
      <c r="D118" s="75"/>
      <c r="E118" s="8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</row>
    <row r="119" spans="1:17" x14ac:dyDescent="0.25">
      <c r="A119" s="68"/>
      <c r="B119" s="1"/>
      <c r="C119" s="7"/>
      <c r="D119" s="75"/>
      <c r="E119" s="8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</row>
    <row r="120" spans="1:17" x14ac:dyDescent="0.25">
      <c r="A120" s="68"/>
      <c r="B120" s="1"/>
      <c r="C120" s="7"/>
      <c r="D120" s="75"/>
      <c r="E120" s="8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</row>
  </sheetData>
  <mergeCells count="67">
    <mergeCell ref="A42:I42"/>
    <mergeCell ref="A43:Q43"/>
    <mergeCell ref="J16:K16"/>
    <mergeCell ref="J17:K17"/>
    <mergeCell ref="J18:K18"/>
    <mergeCell ref="J22:M22"/>
    <mergeCell ref="F23:F24"/>
    <mergeCell ref="G23:I23"/>
    <mergeCell ref="J23:J24"/>
    <mergeCell ref="K23:M23"/>
    <mergeCell ref="N22:N24"/>
    <mergeCell ref="O22:O24"/>
    <mergeCell ref="P22:P24"/>
    <mergeCell ref="Q22:Q24"/>
    <mergeCell ref="A26:Q26"/>
    <mergeCell ref="A22:A24"/>
    <mergeCell ref="E1:J1"/>
    <mergeCell ref="J12:K12"/>
    <mergeCell ref="J13:K13"/>
    <mergeCell ref="J14:K14"/>
    <mergeCell ref="J15:K15"/>
    <mergeCell ref="B22:B24"/>
    <mergeCell ref="C22:C24"/>
    <mergeCell ref="D22:D24"/>
    <mergeCell ref="E22:E24"/>
    <mergeCell ref="F22:I22"/>
    <mergeCell ref="A65:I65"/>
    <mergeCell ref="A66:Q66"/>
    <mergeCell ref="A67:Q67"/>
    <mergeCell ref="A69:Q69"/>
    <mergeCell ref="A73:I73"/>
    <mergeCell ref="A74:Q74"/>
    <mergeCell ref="A75:I75"/>
    <mergeCell ref="A76:I76"/>
    <mergeCell ref="A77:I77"/>
    <mergeCell ref="A78:I78"/>
    <mergeCell ref="A79:I79"/>
    <mergeCell ref="A80:I80"/>
    <mergeCell ref="A81:I81"/>
    <mergeCell ref="A82:I82"/>
    <mergeCell ref="A83:I83"/>
    <mergeCell ref="A84:I84"/>
    <mergeCell ref="A85:I85"/>
    <mergeCell ref="A86:I86"/>
    <mergeCell ref="A87:I87"/>
    <mergeCell ref="A88:I88"/>
    <mergeCell ref="A89:I89"/>
    <mergeCell ref="A90:I90"/>
    <mergeCell ref="A91:I91"/>
    <mergeCell ref="A92:I92"/>
    <mergeCell ref="A93:I93"/>
    <mergeCell ref="A94:I94"/>
    <mergeCell ref="A95:I95"/>
    <mergeCell ref="A96:I96"/>
    <mergeCell ref="A97:I97"/>
    <mergeCell ref="A98:I98"/>
    <mergeCell ref="A99:I99"/>
    <mergeCell ref="A100:I100"/>
    <mergeCell ref="A101:I101"/>
    <mergeCell ref="A102:I102"/>
    <mergeCell ref="A103:I103"/>
    <mergeCell ref="A109:I109"/>
    <mergeCell ref="A104:I104"/>
    <mergeCell ref="A105:I105"/>
    <mergeCell ref="A106:I106"/>
    <mergeCell ref="A107:I107"/>
    <mergeCell ref="A108:I10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32"/>
  <sheetViews>
    <sheetView showZeros="0" topLeftCell="A7" zoomScale="80" zoomScaleNormal="80" workbookViewId="0">
      <selection activeCell="N13" sqref="N13"/>
    </sheetView>
  </sheetViews>
  <sheetFormatPr defaultColWidth="9.109375" defaultRowHeight="15.6" x14ac:dyDescent="0.3"/>
  <cols>
    <col min="1" max="1" width="44.109375" style="12" customWidth="1"/>
    <col min="2" max="4" width="15.6640625" style="11" customWidth="1"/>
    <col min="5" max="5" width="11.6640625" style="11" customWidth="1"/>
    <col min="6" max="8" width="15.6640625" style="11" customWidth="1"/>
    <col min="9" max="9" width="11.6640625" style="11" customWidth="1"/>
    <col min="10" max="12" width="15.6640625" style="11" customWidth="1"/>
    <col min="13" max="13" width="11.6640625" style="11" customWidth="1"/>
    <col min="14" max="14" width="18" style="11" customWidth="1"/>
    <col min="15" max="15" width="20.44140625" style="11" customWidth="1"/>
    <col min="16" max="17" width="15.6640625" style="11" customWidth="1"/>
    <col min="18" max="18" width="15.44140625" style="11" customWidth="1"/>
    <col min="19" max="19" width="11.44140625" style="10" customWidth="1"/>
    <col min="20" max="20" width="17.33203125" style="10" customWidth="1"/>
    <col min="21" max="16384" width="9.109375" style="10"/>
  </cols>
  <sheetData>
    <row r="1" spans="1:19" ht="18.75" customHeight="1" x14ac:dyDescent="0.3">
      <c r="A1" s="164" t="s">
        <v>23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</row>
    <row r="2" spans="1:19" ht="18.75" customHeight="1" x14ac:dyDescent="0.3">
      <c r="A2" s="164" t="s">
        <v>70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</row>
    <row r="3" spans="1:19" ht="15" customHeight="1" x14ac:dyDescent="0.35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43"/>
      <c r="R3" s="43"/>
    </row>
    <row r="4" spans="1:19" s="25" customFormat="1" ht="35.25" customHeight="1" x14ac:dyDescent="0.25">
      <c r="A4" s="166" t="s">
        <v>10</v>
      </c>
      <c r="B4" s="167" t="s">
        <v>9</v>
      </c>
      <c r="C4" s="168"/>
      <c r="D4" s="168"/>
      <c r="E4" s="169"/>
      <c r="F4" s="167" t="s">
        <v>8</v>
      </c>
      <c r="G4" s="168"/>
      <c r="H4" s="168"/>
      <c r="I4" s="169"/>
      <c r="J4" s="167" t="s">
        <v>7</v>
      </c>
      <c r="K4" s="168"/>
      <c r="L4" s="168"/>
      <c r="M4" s="169"/>
      <c r="N4" s="175" t="s">
        <v>45</v>
      </c>
      <c r="O4" s="175" t="s">
        <v>46</v>
      </c>
      <c r="P4" s="175" t="s">
        <v>496</v>
      </c>
      <c r="Q4" s="175"/>
      <c r="R4" s="175"/>
    </row>
    <row r="5" spans="1:19" s="25" customFormat="1" ht="73.5" customHeight="1" x14ac:dyDescent="0.25">
      <c r="A5" s="166"/>
      <c r="B5" s="26" t="s">
        <v>30</v>
      </c>
      <c r="C5" s="26" t="s">
        <v>6</v>
      </c>
      <c r="D5" s="26" t="s">
        <v>5</v>
      </c>
      <c r="E5" s="26" t="s">
        <v>4</v>
      </c>
      <c r="F5" s="26" t="s">
        <v>30</v>
      </c>
      <c r="G5" s="26" t="s">
        <v>6</v>
      </c>
      <c r="H5" s="26" t="s">
        <v>5</v>
      </c>
      <c r="I5" s="26" t="s">
        <v>4</v>
      </c>
      <c r="J5" s="26" t="s">
        <v>30</v>
      </c>
      <c r="K5" s="26" t="s">
        <v>6</v>
      </c>
      <c r="L5" s="26" t="s">
        <v>5</v>
      </c>
      <c r="M5" s="26" t="s">
        <v>4</v>
      </c>
      <c r="N5" s="175"/>
      <c r="O5" s="175"/>
      <c r="P5" s="26" t="s">
        <v>6</v>
      </c>
      <c r="Q5" s="26" t="s">
        <v>5</v>
      </c>
      <c r="R5" s="26" t="s">
        <v>4</v>
      </c>
    </row>
    <row r="6" spans="1:19" s="23" customFormat="1" x14ac:dyDescent="0.25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  <c r="L6" s="24">
        <v>12</v>
      </c>
      <c r="M6" s="24">
        <v>13</v>
      </c>
      <c r="N6" s="24">
        <v>14</v>
      </c>
      <c r="O6" s="24">
        <v>15</v>
      </c>
      <c r="P6" s="24">
        <v>16</v>
      </c>
      <c r="Q6" s="24">
        <v>17</v>
      </c>
      <c r="R6" s="24">
        <v>18</v>
      </c>
    </row>
    <row r="7" spans="1:19" s="23" customFormat="1" ht="90.75" customHeight="1" x14ac:dyDescent="0.25">
      <c r="A7" s="52" t="s">
        <v>493</v>
      </c>
      <c r="B7" s="46">
        <f t="shared" ref="B7:B9" si="0">SUM(C7:E7)</f>
        <v>149020</v>
      </c>
      <c r="C7" s="46">
        <f>'25333'!J87</f>
        <v>149020</v>
      </c>
      <c r="D7" s="66">
        <v>0</v>
      </c>
      <c r="E7" s="66">
        <f>'25333'!J43</f>
        <v>0</v>
      </c>
      <c r="F7" s="46">
        <f t="shared" ref="F7:F9" si="1">SUM(G7:I7)</f>
        <v>149020</v>
      </c>
      <c r="G7" s="46">
        <f>C7</f>
        <v>149020</v>
      </c>
      <c r="H7" s="46">
        <f>D7</f>
        <v>0</v>
      </c>
      <c r="I7" s="46">
        <f>E7</f>
        <v>0</v>
      </c>
      <c r="J7" s="46">
        <f t="shared" ref="J7:J9" si="2">SUM(K7:M7)</f>
        <v>149020</v>
      </c>
      <c r="K7" s="46">
        <f>P7</f>
        <v>149020</v>
      </c>
      <c r="L7" s="46">
        <f>Q7</f>
        <v>0</v>
      </c>
      <c r="M7" s="46">
        <f>R7</f>
        <v>0</v>
      </c>
      <c r="N7" s="46"/>
      <c r="O7" s="24">
        <v>25333</v>
      </c>
      <c r="P7" s="46">
        <f>G7</f>
        <v>149020</v>
      </c>
      <c r="Q7" s="46">
        <f>H7</f>
        <v>0</v>
      </c>
      <c r="R7" s="46">
        <f>I7</f>
        <v>0</v>
      </c>
    </row>
    <row r="8" spans="1:19" s="56" customFormat="1" ht="99" customHeight="1" x14ac:dyDescent="0.25">
      <c r="A8" s="53" t="s">
        <v>495</v>
      </c>
      <c r="B8" s="46">
        <f t="shared" si="0"/>
        <v>47435</v>
      </c>
      <c r="C8" s="46">
        <f>'25406'!J119+'25406'!J120</f>
        <v>43027</v>
      </c>
      <c r="D8" s="46">
        <v>0</v>
      </c>
      <c r="E8" s="46">
        <f>'25406'!J121</f>
        <v>4408</v>
      </c>
      <c r="F8" s="46">
        <f t="shared" si="1"/>
        <v>47435</v>
      </c>
      <c r="G8" s="46">
        <f t="shared" ref="G8:G9" si="3">C8</f>
        <v>43027</v>
      </c>
      <c r="H8" s="46">
        <f t="shared" ref="H8:H9" si="4">D8</f>
        <v>0</v>
      </c>
      <c r="I8" s="46">
        <f t="shared" ref="I8:I9" si="5">E8</f>
        <v>4408</v>
      </c>
      <c r="J8" s="46">
        <f t="shared" si="2"/>
        <v>47435</v>
      </c>
      <c r="K8" s="46">
        <f t="shared" ref="K8" si="6">P8</f>
        <v>43027</v>
      </c>
      <c r="L8" s="46">
        <f t="shared" ref="L8:L9" si="7">Q8</f>
        <v>0</v>
      </c>
      <c r="M8" s="46">
        <f t="shared" ref="M8:M9" si="8">R8</f>
        <v>4408</v>
      </c>
      <c r="N8" s="46"/>
      <c r="O8" s="65">
        <v>25406</v>
      </c>
      <c r="P8" s="66">
        <f t="shared" ref="P8:P9" si="9">G8</f>
        <v>43027</v>
      </c>
      <c r="Q8" s="46">
        <f t="shared" ref="Q8:Q9" si="10">H8</f>
        <v>0</v>
      </c>
      <c r="R8" s="46">
        <f t="shared" ref="R8:R9" si="11">I8</f>
        <v>4408</v>
      </c>
      <c r="S8" s="55"/>
    </row>
    <row r="9" spans="1:19" s="56" customFormat="1" ht="87" customHeight="1" x14ac:dyDescent="0.25">
      <c r="A9" s="53" t="s">
        <v>494</v>
      </c>
      <c r="B9" s="46">
        <f t="shared" si="0"/>
        <v>40519</v>
      </c>
      <c r="C9" s="46">
        <f>'25409'!J99+'25409'!J100</f>
        <v>39479</v>
      </c>
      <c r="D9" s="46">
        <v>0</v>
      </c>
      <c r="E9" s="46">
        <f>'25409'!J101</f>
        <v>1040</v>
      </c>
      <c r="F9" s="46">
        <f t="shared" si="1"/>
        <v>40519</v>
      </c>
      <c r="G9" s="46">
        <f t="shared" si="3"/>
        <v>39479</v>
      </c>
      <c r="H9" s="46">
        <f t="shared" si="4"/>
        <v>0</v>
      </c>
      <c r="I9" s="46">
        <f t="shared" si="5"/>
        <v>1040</v>
      </c>
      <c r="J9" s="46">
        <f t="shared" si="2"/>
        <v>40519</v>
      </c>
      <c r="K9" s="46">
        <f>P9</f>
        <v>39479</v>
      </c>
      <c r="L9" s="46">
        <f t="shared" si="7"/>
        <v>0</v>
      </c>
      <c r="M9" s="46">
        <f t="shared" si="8"/>
        <v>1040</v>
      </c>
      <c r="N9" s="46"/>
      <c r="O9" s="65">
        <v>25409</v>
      </c>
      <c r="P9" s="46">
        <f t="shared" si="9"/>
        <v>39479</v>
      </c>
      <c r="Q9" s="46">
        <f t="shared" si="10"/>
        <v>0</v>
      </c>
      <c r="R9" s="46">
        <f t="shared" si="11"/>
        <v>1040</v>
      </c>
      <c r="S9" s="55"/>
    </row>
    <row r="10" spans="1:19" ht="47.25" customHeight="1" x14ac:dyDescent="0.3">
      <c r="A10" s="22" t="s">
        <v>3</v>
      </c>
      <c r="B10" s="19">
        <f t="shared" ref="B10:M10" si="12">SUM(B7:B9)</f>
        <v>236974</v>
      </c>
      <c r="C10" s="19">
        <f t="shared" si="12"/>
        <v>231526</v>
      </c>
      <c r="D10" s="19">
        <f t="shared" si="12"/>
        <v>0</v>
      </c>
      <c r="E10" s="19">
        <f t="shared" si="12"/>
        <v>5448</v>
      </c>
      <c r="F10" s="19">
        <f t="shared" si="12"/>
        <v>236974</v>
      </c>
      <c r="G10" s="19">
        <f t="shared" si="12"/>
        <v>231526</v>
      </c>
      <c r="H10" s="19">
        <f t="shared" si="12"/>
        <v>0</v>
      </c>
      <c r="I10" s="19">
        <f t="shared" si="12"/>
        <v>5448</v>
      </c>
      <c r="J10" s="19">
        <f t="shared" si="12"/>
        <v>236974</v>
      </c>
      <c r="K10" s="19">
        <f t="shared" si="12"/>
        <v>231526</v>
      </c>
      <c r="L10" s="19">
        <f t="shared" si="12"/>
        <v>0</v>
      </c>
      <c r="M10" s="19">
        <f t="shared" si="12"/>
        <v>5448</v>
      </c>
      <c r="N10" s="19">
        <f>SUM(P10:R10)</f>
        <v>236974</v>
      </c>
      <c r="O10" s="19"/>
      <c r="P10" s="19">
        <f>SUM(P7:P9)</f>
        <v>231526</v>
      </c>
      <c r="Q10" s="19">
        <f>SUM(Q7:Q9)</f>
        <v>0</v>
      </c>
      <c r="R10" s="19">
        <f>SUM(R7:R9)</f>
        <v>5448</v>
      </c>
      <c r="S10" s="54"/>
    </row>
    <row r="11" spans="1:19" ht="37.799999999999997" customHeight="1" x14ac:dyDescent="0.3">
      <c r="A11" s="20" t="s">
        <v>2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>
        <f t="shared" ref="N11:N13" si="13">SUM(P11:R11)</f>
        <v>1376493</v>
      </c>
      <c r="O11" s="19"/>
      <c r="P11" s="19">
        <f>ROUND(P10*5.71,0)</f>
        <v>1322013</v>
      </c>
      <c r="Q11" s="19">
        <f>ROUND(Q10*4.21,0)</f>
        <v>0</v>
      </c>
      <c r="R11" s="19">
        <f>ROUND(R10*10,0)</f>
        <v>54480</v>
      </c>
      <c r="S11" s="54"/>
    </row>
    <row r="12" spans="1:19" ht="37.799999999999997" customHeight="1" x14ac:dyDescent="0.3">
      <c r="A12" s="20" t="s">
        <v>497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>
        <f>SUM(P12:R12)</f>
        <v>1446694</v>
      </c>
      <c r="O12" s="19"/>
      <c r="P12" s="19">
        <f>ROUND(P11*1.051,0)</f>
        <v>1389436</v>
      </c>
      <c r="Q12" s="19"/>
      <c r="R12" s="19">
        <f>ROUND(R11*1.051,0)</f>
        <v>57258</v>
      </c>
      <c r="S12" s="54"/>
    </row>
    <row r="13" spans="1:19" ht="37.200000000000003" customHeight="1" x14ac:dyDescent="0.3">
      <c r="A13" s="21" t="s">
        <v>47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>
        <f t="shared" si="13"/>
        <v>260404.92</v>
      </c>
      <c r="O13" s="46"/>
      <c r="P13" s="46">
        <f>ROUND(P12*18%,2)</f>
        <v>250098.48</v>
      </c>
      <c r="Q13" s="46">
        <f>ROUND(Q11*18%,2)</f>
        <v>0</v>
      </c>
      <c r="R13" s="46">
        <f>ROUND(R12*18%,2)</f>
        <v>10306.44</v>
      </c>
      <c r="S13" s="54"/>
    </row>
    <row r="14" spans="1:19" ht="37.200000000000003" customHeight="1" x14ac:dyDescent="0.3">
      <c r="A14" s="20" t="s">
        <v>1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>
        <f>SUM(P14:R14)</f>
        <v>1707098.92</v>
      </c>
      <c r="O14" s="19"/>
      <c r="P14" s="19">
        <f>SUM(P12:P13)</f>
        <v>1639534.48</v>
      </c>
      <c r="Q14" s="19">
        <f>SUM(Q11:Q13)</f>
        <v>0</v>
      </c>
      <c r="R14" s="19">
        <f>SUM(R12:R13)</f>
        <v>67564.44</v>
      </c>
      <c r="S14" s="54"/>
    </row>
    <row r="15" spans="1:19" ht="48.75" customHeight="1" x14ac:dyDescent="0.3">
      <c r="P15" s="17">
        <v>60000000</v>
      </c>
      <c r="S15" s="54"/>
    </row>
    <row r="16" spans="1:19" ht="60.75" customHeight="1" x14ac:dyDescent="0.3">
      <c r="A16" s="173" t="s">
        <v>0</v>
      </c>
      <c r="B16" s="173"/>
      <c r="C16" s="173"/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5">
        <f>P15-P14</f>
        <v>58360465.520000003</v>
      </c>
      <c r="R16" s="47"/>
      <c r="S16" s="54"/>
    </row>
    <row r="17" spans="1:20" ht="33" customHeight="1" x14ac:dyDescent="0.3">
      <c r="A17" s="176" t="s">
        <v>500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73"/>
      <c r="M17" s="73"/>
      <c r="N17" s="73"/>
      <c r="O17" s="73"/>
      <c r="P17" s="73"/>
      <c r="Q17" s="15"/>
      <c r="R17" s="73"/>
      <c r="S17" s="54"/>
    </row>
    <row r="18" spans="1:20" s="18" customFormat="1" ht="30.75" customHeight="1" x14ac:dyDescent="0.3">
      <c r="A18" s="176" t="s">
        <v>499</v>
      </c>
      <c r="B18" s="176"/>
      <c r="C18" s="176"/>
      <c r="D18" s="176"/>
      <c r="E18" s="176"/>
      <c r="F18" s="176"/>
      <c r="G18" s="176"/>
      <c r="H18" s="176"/>
      <c r="I18" s="176"/>
      <c r="J18" s="176"/>
      <c r="K18" s="176"/>
      <c r="L18" s="176"/>
      <c r="M18" s="11"/>
      <c r="N18" s="11"/>
      <c r="O18" s="11"/>
      <c r="P18" s="11"/>
      <c r="Q18" s="11"/>
      <c r="R18" s="11"/>
    </row>
    <row r="19" spans="1:20" s="18" customFormat="1" ht="30.75" customHeight="1" x14ac:dyDescent="0.3">
      <c r="A19" s="164" t="s">
        <v>498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164"/>
      <c r="M19" s="164"/>
      <c r="N19" s="164"/>
      <c r="O19" s="164"/>
      <c r="P19" s="76"/>
      <c r="Q19" s="76"/>
      <c r="R19" s="76"/>
    </row>
    <row r="20" spans="1:20" s="18" customFormat="1" ht="24.9" customHeight="1" x14ac:dyDescent="0.3">
      <c r="A20" s="12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</row>
    <row r="21" spans="1:20" ht="24.9" customHeight="1" x14ac:dyDescent="0.35">
      <c r="A21" s="171" t="s">
        <v>25</v>
      </c>
      <c r="B21" s="171"/>
      <c r="C21" s="171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4"/>
      <c r="P21" s="14"/>
      <c r="Q21" s="14"/>
      <c r="R21" s="14"/>
    </row>
    <row r="22" spans="1:20" s="18" customFormat="1" ht="24.9" customHeight="1" x14ac:dyDescent="0.35">
      <c r="A22" s="171" t="s">
        <v>44</v>
      </c>
      <c r="B22" s="171"/>
      <c r="C22" s="171"/>
      <c r="D22" s="13"/>
      <c r="E22" s="13"/>
      <c r="F22" s="13"/>
      <c r="G22" s="49"/>
      <c r="H22" s="172" t="s">
        <v>55</v>
      </c>
      <c r="I22" s="172"/>
      <c r="J22" s="49"/>
      <c r="K22" s="13"/>
      <c r="L22" s="13"/>
      <c r="M22" s="13"/>
      <c r="N22" s="13"/>
      <c r="O22" s="13"/>
      <c r="P22" s="14"/>
      <c r="Q22" s="14"/>
      <c r="R22" s="14"/>
    </row>
    <row r="23" spans="1:20" ht="20.25" customHeight="1" x14ac:dyDescent="0.3">
      <c r="H23" s="170"/>
      <c r="I23" s="170"/>
      <c r="T23" s="16"/>
    </row>
    <row r="24" spans="1:20" ht="24.9" customHeight="1" x14ac:dyDescent="0.35">
      <c r="A24" s="171" t="s">
        <v>48</v>
      </c>
      <c r="B24" s="171"/>
      <c r="C24" s="57"/>
      <c r="D24" s="57"/>
      <c r="E24" s="57"/>
      <c r="F24" s="57"/>
      <c r="G24" s="57"/>
      <c r="H24" s="174" t="s">
        <v>69</v>
      </c>
      <c r="I24" s="174"/>
      <c r="J24" s="57"/>
      <c r="K24" s="57"/>
      <c r="L24" s="57"/>
      <c r="M24" s="57"/>
      <c r="N24" s="57"/>
      <c r="O24" s="57"/>
      <c r="P24" s="57"/>
      <c r="Q24" s="57"/>
      <c r="R24" s="57"/>
      <c r="S24" s="12"/>
      <c r="T24" s="12"/>
    </row>
    <row r="25" spans="1:20" ht="24.9" customHeight="1" x14ac:dyDescent="0.3">
      <c r="H25" s="170"/>
      <c r="I25" s="170"/>
      <c r="S25" s="12"/>
      <c r="T25" s="12"/>
    </row>
    <row r="26" spans="1:20" ht="12.75" customHeight="1" x14ac:dyDescent="0.3">
      <c r="A26" s="47" t="s">
        <v>65</v>
      </c>
      <c r="B26" s="14"/>
      <c r="C26" s="14"/>
      <c r="D26" s="14"/>
      <c r="E26" s="14"/>
      <c r="F26" s="14"/>
      <c r="G26" s="14"/>
      <c r="H26" s="48" t="s">
        <v>66</v>
      </c>
      <c r="I26" s="14"/>
      <c r="J26" s="14"/>
      <c r="K26" s="14"/>
      <c r="L26" s="14"/>
      <c r="M26" s="14"/>
      <c r="N26" s="14"/>
      <c r="O26" s="14"/>
      <c r="P26" s="14"/>
      <c r="Q26" s="14"/>
      <c r="R26" s="14"/>
    </row>
    <row r="27" spans="1:20" s="13" customFormat="1" ht="18.75" customHeight="1" x14ac:dyDescent="0.35">
      <c r="A27" s="12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</row>
    <row r="28" spans="1:20" s="13" customFormat="1" ht="18.75" customHeight="1" x14ac:dyDescent="0.35">
      <c r="A28" s="12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 t="s">
        <v>56</v>
      </c>
      <c r="N28" s="11"/>
      <c r="O28" s="11"/>
      <c r="P28" s="11"/>
      <c r="Q28" s="11"/>
      <c r="R28" s="11"/>
    </row>
    <row r="29" spans="1:20" ht="18.75" customHeight="1" x14ac:dyDescent="0.3"/>
    <row r="30" spans="1:20" s="13" customFormat="1" ht="19.5" customHeight="1" x14ac:dyDescent="0.35">
      <c r="A30" s="12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</row>
    <row r="32" spans="1:20" s="13" customFormat="1" ht="18" x14ac:dyDescent="0.35">
      <c r="A32" s="12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</row>
  </sheetData>
  <mergeCells count="21">
    <mergeCell ref="A16:P16"/>
    <mergeCell ref="F4:I4"/>
    <mergeCell ref="H24:I24"/>
    <mergeCell ref="P4:R4"/>
    <mergeCell ref="O4:O5"/>
    <mergeCell ref="J4:M4"/>
    <mergeCell ref="A21:C21"/>
    <mergeCell ref="N4:N5"/>
    <mergeCell ref="A19:O19"/>
    <mergeCell ref="A17:K17"/>
    <mergeCell ref="A18:L18"/>
    <mergeCell ref="H25:I25"/>
    <mergeCell ref="A24:B24"/>
    <mergeCell ref="A22:C22"/>
    <mergeCell ref="H22:I22"/>
    <mergeCell ref="H23:I23"/>
    <mergeCell ref="A1:R1"/>
    <mergeCell ref="A2:R2"/>
    <mergeCell ref="A3:P3"/>
    <mergeCell ref="A4:A5"/>
    <mergeCell ref="B4:E4"/>
  </mergeCells>
  <phoneticPr fontId="35" type="noConversion"/>
  <pageMargins left="0.39370078740157483" right="0.19685039370078741" top="0.19685039370078741" bottom="0" header="0.31496062992125984" footer="0.31496062992125984"/>
  <pageSetup paperSize="8" scale="4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"/>
  <sheetViews>
    <sheetView tabSelected="1" topLeftCell="A19" workbookViewId="0">
      <selection activeCell="A5" sqref="A5:G5"/>
    </sheetView>
  </sheetViews>
  <sheetFormatPr defaultColWidth="9.109375" defaultRowHeight="13.8" x14ac:dyDescent="0.25"/>
  <cols>
    <col min="1" max="1" width="9.5546875" style="27" customWidth="1"/>
    <col min="2" max="2" width="7.44140625" style="27" customWidth="1"/>
    <col min="3" max="3" width="23" style="27" customWidth="1"/>
    <col min="4" max="4" width="9.109375" style="27"/>
    <col min="5" max="5" width="12.33203125" style="27" customWidth="1"/>
    <col min="6" max="6" width="19.88671875" style="27" customWidth="1"/>
    <col min="7" max="7" width="18" style="27" customWidth="1"/>
    <col min="8" max="16384" width="9.109375" style="27"/>
  </cols>
  <sheetData>
    <row r="1" spans="1:7" ht="15.6" x14ac:dyDescent="0.25">
      <c r="G1" s="39"/>
    </row>
    <row r="2" spans="1:7" ht="15.6" x14ac:dyDescent="0.25">
      <c r="G2" s="39"/>
    </row>
    <row r="3" spans="1:7" ht="15.6" x14ac:dyDescent="0.25">
      <c r="G3" s="39"/>
    </row>
    <row r="4" spans="1:7" ht="18" x14ac:dyDescent="0.35">
      <c r="A4" s="180" t="s">
        <v>22</v>
      </c>
      <c r="B4" s="180"/>
      <c r="C4" s="180"/>
      <c r="D4" s="180"/>
      <c r="E4" s="180"/>
      <c r="F4" s="180"/>
      <c r="G4" s="180"/>
    </row>
    <row r="5" spans="1:7" ht="63" customHeight="1" x14ac:dyDescent="0.25">
      <c r="A5" s="181" t="s">
        <v>71</v>
      </c>
      <c r="B5" s="181"/>
      <c r="C5" s="181"/>
      <c r="D5" s="181"/>
      <c r="E5" s="181"/>
      <c r="F5" s="181"/>
      <c r="G5" s="181"/>
    </row>
    <row r="6" spans="1:7" ht="18" x14ac:dyDescent="0.35">
      <c r="A6" s="180" t="s">
        <v>24</v>
      </c>
      <c r="B6" s="180"/>
      <c r="C6" s="180"/>
      <c r="D6" s="180"/>
      <c r="E6" s="180"/>
      <c r="F6" s="180"/>
      <c r="G6" s="180"/>
    </row>
    <row r="7" spans="1:7" ht="15.6" x14ac:dyDescent="0.3">
      <c r="A7" s="179"/>
      <c r="B7" s="179"/>
      <c r="C7" s="179"/>
      <c r="D7" s="179"/>
      <c r="E7" s="179"/>
      <c r="F7" s="179"/>
      <c r="G7" s="179"/>
    </row>
    <row r="8" spans="1:7" ht="15.6" x14ac:dyDescent="0.3">
      <c r="A8" s="179" t="s">
        <v>502</v>
      </c>
      <c r="B8" s="179"/>
      <c r="C8" s="179"/>
      <c r="D8" s="179"/>
      <c r="E8" s="28"/>
      <c r="F8" s="28"/>
      <c r="G8" s="28"/>
    </row>
    <row r="9" spans="1:7" ht="15.6" x14ac:dyDescent="0.3">
      <c r="A9" s="28"/>
      <c r="B9" s="28"/>
      <c r="C9" s="28"/>
      <c r="D9" s="28"/>
      <c r="E9" s="28"/>
      <c r="F9" s="38"/>
      <c r="G9" s="37" t="s">
        <v>21</v>
      </c>
    </row>
    <row r="10" spans="1:7" ht="12.75" customHeight="1" x14ac:dyDescent="0.25">
      <c r="A10" s="182" t="s">
        <v>20</v>
      </c>
      <c r="B10" s="183"/>
      <c r="C10" s="189" t="s">
        <v>19</v>
      </c>
      <c r="D10" s="182" t="s">
        <v>18</v>
      </c>
      <c r="E10" s="183"/>
      <c r="F10" s="189" t="s">
        <v>17</v>
      </c>
      <c r="G10" s="189" t="s">
        <v>16</v>
      </c>
    </row>
    <row r="11" spans="1:7" ht="31.5" customHeight="1" x14ac:dyDescent="0.25">
      <c r="A11" s="184"/>
      <c r="B11" s="185"/>
      <c r="C11" s="190"/>
      <c r="D11" s="184"/>
      <c r="E11" s="185"/>
      <c r="F11" s="190"/>
      <c r="G11" s="190"/>
    </row>
    <row r="12" spans="1:7" x14ac:dyDescent="0.25">
      <c r="A12" s="184"/>
      <c r="B12" s="185"/>
      <c r="C12" s="190"/>
      <c r="D12" s="184"/>
      <c r="E12" s="185"/>
      <c r="F12" s="190"/>
      <c r="G12" s="191"/>
    </row>
    <row r="13" spans="1:7" x14ac:dyDescent="0.25">
      <c r="A13" s="184"/>
      <c r="B13" s="185"/>
      <c r="C13" s="190"/>
      <c r="D13" s="184"/>
      <c r="E13" s="185"/>
      <c r="F13" s="190"/>
      <c r="G13" s="186" t="s">
        <v>15</v>
      </c>
    </row>
    <row r="14" spans="1:7" x14ac:dyDescent="0.25">
      <c r="A14" s="184"/>
      <c r="B14" s="185"/>
      <c r="C14" s="190"/>
      <c r="D14" s="184"/>
      <c r="E14" s="185"/>
      <c r="F14" s="190"/>
      <c r="G14" s="187"/>
    </row>
    <row r="15" spans="1:7" x14ac:dyDescent="0.25">
      <c r="A15" s="184"/>
      <c r="B15" s="185"/>
      <c r="C15" s="190"/>
      <c r="D15" s="184"/>
      <c r="E15" s="185"/>
      <c r="F15" s="190"/>
      <c r="G15" s="187"/>
    </row>
    <row r="16" spans="1:7" x14ac:dyDescent="0.25">
      <c r="A16" s="184"/>
      <c r="B16" s="185"/>
      <c r="C16" s="191"/>
      <c r="D16" s="184"/>
      <c r="E16" s="185"/>
      <c r="F16" s="191"/>
      <c r="G16" s="188"/>
    </row>
    <row r="17" spans="1:14" ht="15.6" x14ac:dyDescent="0.3">
      <c r="A17" s="192">
        <v>1</v>
      </c>
      <c r="B17" s="193"/>
      <c r="C17" s="36">
        <v>2</v>
      </c>
      <c r="D17" s="192">
        <v>3</v>
      </c>
      <c r="E17" s="193"/>
      <c r="F17" s="36">
        <v>4</v>
      </c>
      <c r="G17" s="35">
        <v>5</v>
      </c>
    </row>
    <row r="18" spans="1:14" ht="32.25" customHeight="1" x14ac:dyDescent="0.25">
      <c r="A18" s="195" t="s">
        <v>6</v>
      </c>
      <c r="B18" s="196"/>
      <c r="C18" s="32">
        <f>СМР!K10</f>
        <v>231526</v>
      </c>
      <c r="D18" s="177">
        <f t="shared" ref="D18:D23" si="0">F18</f>
        <v>1322013</v>
      </c>
      <c r="E18" s="178"/>
      <c r="F18" s="32">
        <f t="shared" ref="F18:F23" si="1">G18</f>
        <v>1322013</v>
      </c>
      <c r="G18" s="30">
        <f>СМР!P11</f>
        <v>1322013</v>
      </c>
    </row>
    <row r="19" spans="1:14" ht="32.25" customHeight="1" x14ac:dyDescent="0.25">
      <c r="A19" s="195" t="s">
        <v>5</v>
      </c>
      <c r="B19" s="196"/>
      <c r="C19" s="32">
        <f>СМР!L10</f>
        <v>0</v>
      </c>
      <c r="D19" s="177">
        <f t="shared" si="0"/>
        <v>0</v>
      </c>
      <c r="E19" s="178"/>
      <c r="F19" s="32">
        <f t="shared" si="1"/>
        <v>0</v>
      </c>
      <c r="G19" s="30">
        <f>СМР!Q11</f>
        <v>0</v>
      </c>
    </row>
    <row r="20" spans="1:14" ht="32.25" customHeight="1" x14ac:dyDescent="0.25">
      <c r="A20" s="195" t="s">
        <v>14</v>
      </c>
      <c r="B20" s="196"/>
      <c r="C20" s="32">
        <f>СМР!M10</f>
        <v>5448</v>
      </c>
      <c r="D20" s="177">
        <f t="shared" si="0"/>
        <v>54480</v>
      </c>
      <c r="E20" s="178"/>
      <c r="F20" s="32">
        <f t="shared" si="1"/>
        <v>54480</v>
      </c>
      <c r="G20" s="30">
        <f>СМР!R11</f>
        <v>54480</v>
      </c>
    </row>
    <row r="21" spans="1:14" ht="21.75" customHeight="1" x14ac:dyDescent="0.25">
      <c r="A21" s="197" t="s">
        <v>1</v>
      </c>
      <c r="B21" s="197"/>
      <c r="C21" s="34">
        <f>SUM(C18:C20)</f>
        <v>236974</v>
      </c>
      <c r="D21" s="177">
        <f t="shared" si="0"/>
        <v>1376493</v>
      </c>
      <c r="E21" s="178"/>
      <c r="F21" s="32">
        <f t="shared" si="1"/>
        <v>1376493</v>
      </c>
      <c r="G21" s="30">
        <f>SUM(G18:G20)</f>
        <v>1376493</v>
      </c>
    </row>
    <row r="22" spans="1:14" ht="22.5" customHeight="1" x14ac:dyDescent="0.3">
      <c r="A22" s="200" t="s">
        <v>13</v>
      </c>
      <c r="B22" s="201"/>
      <c r="C22" s="33"/>
      <c r="D22" s="177">
        <f t="shared" si="0"/>
        <v>260404.92</v>
      </c>
      <c r="E22" s="178"/>
      <c r="F22" s="32">
        <f t="shared" si="1"/>
        <v>260404.92</v>
      </c>
      <c r="G22" s="30">
        <f>СМР!P13+СМР!Q13+СМР!R13</f>
        <v>260404.92</v>
      </c>
    </row>
    <row r="23" spans="1:14" ht="21" customHeight="1" x14ac:dyDescent="0.3">
      <c r="A23" s="198" t="s">
        <v>12</v>
      </c>
      <c r="B23" s="198"/>
      <c r="C23" s="31"/>
      <c r="D23" s="199">
        <f t="shared" si="0"/>
        <v>1707098.92</v>
      </c>
      <c r="E23" s="199"/>
      <c r="F23" s="30">
        <f t="shared" si="1"/>
        <v>1707098.92</v>
      </c>
      <c r="G23" s="30">
        <f>СМР!P14+СМР!Q14+СМР!R14</f>
        <v>1707098.92</v>
      </c>
    </row>
    <row r="24" spans="1:14" ht="15.75" customHeight="1" x14ac:dyDescent="0.3">
      <c r="A24" s="29"/>
      <c r="B24" s="29"/>
      <c r="C24" s="29"/>
      <c r="D24" s="29"/>
      <c r="E24" s="29"/>
      <c r="F24" s="29"/>
      <c r="G24" s="29"/>
    </row>
    <row r="25" spans="1:14" s="40" customFormat="1" ht="18" x14ac:dyDescent="0.35">
      <c r="A25" s="41" t="s">
        <v>11</v>
      </c>
      <c r="B25" s="41"/>
      <c r="C25" s="41"/>
      <c r="D25" s="41"/>
      <c r="E25" s="41"/>
      <c r="F25" s="41"/>
      <c r="G25" s="41"/>
    </row>
    <row r="26" spans="1:14" s="40" customFormat="1" ht="12" customHeight="1" x14ac:dyDescent="0.35">
      <c r="A26" s="42"/>
      <c r="B26" s="42"/>
      <c r="C26" s="42"/>
      <c r="D26" s="42"/>
      <c r="E26" s="42"/>
      <c r="F26" s="42"/>
      <c r="G26" s="42"/>
    </row>
    <row r="27" spans="1:14" s="40" customFormat="1" ht="150" customHeight="1" x14ac:dyDescent="0.3">
      <c r="A27" s="194" t="s">
        <v>501</v>
      </c>
      <c r="B27" s="194"/>
      <c r="C27" s="194"/>
      <c r="D27" s="194"/>
      <c r="E27" s="194"/>
      <c r="F27" s="194"/>
      <c r="G27" s="194"/>
    </row>
    <row r="29" spans="1:14" s="13" customFormat="1" ht="18.75" customHeight="1" x14ac:dyDescent="0.35">
      <c r="A29" s="171" t="s">
        <v>25</v>
      </c>
      <c r="B29" s="171"/>
      <c r="C29" s="171"/>
      <c r="D29" s="171"/>
      <c r="K29" s="14"/>
      <c r="L29" s="14"/>
      <c r="M29" s="14"/>
      <c r="N29" s="14"/>
    </row>
    <row r="30" spans="1:14" s="13" customFormat="1" ht="18.75" customHeight="1" x14ac:dyDescent="0.35">
      <c r="A30" s="171" t="s">
        <v>44</v>
      </c>
      <c r="B30" s="171"/>
      <c r="C30" s="171"/>
      <c r="D30" s="171"/>
      <c r="F30" s="50"/>
      <c r="G30" s="63" t="s">
        <v>55</v>
      </c>
      <c r="L30" s="14"/>
      <c r="M30" s="14"/>
      <c r="N30" s="14"/>
    </row>
    <row r="31" spans="1:14" s="10" customFormat="1" ht="18.75" customHeight="1" x14ac:dyDescent="0.35">
      <c r="A31" s="12"/>
      <c r="B31" s="11"/>
      <c r="C31" s="11"/>
      <c r="D31" s="11"/>
      <c r="E31" s="11"/>
      <c r="F31" s="51"/>
      <c r="G31" s="63"/>
      <c r="H31" s="11"/>
      <c r="I31" s="11"/>
      <c r="J31" s="11"/>
      <c r="K31" s="11"/>
      <c r="L31" s="11"/>
      <c r="M31" s="11"/>
      <c r="N31" s="11"/>
    </row>
    <row r="32" spans="1:14" s="13" customFormat="1" ht="19.5" customHeight="1" x14ac:dyDescent="0.35">
      <c r="A32" s="171" t="s">
        <v>48</v>
      </c>
      <c r="B32" s="171"/>
      <c r="C32" s="171"/>
      <c r="D32" s="171"/>
      <c r="E32" s="57"/>
      <c r="F32" s="62"/>
      <c r="G32" s="63" t="s">
        <v>69</v>
      </c>
      <c r="H32" s="57"/>
      <c r="I32" s="57"/>
      <c r="J32" s="57"/>
      <c r="K32" s="57"/>
      <c r="L32" s="57"/>
      <c r="M32" s="57"/>
      <c r="N32" s="57"/>
    </row>
    <row r="33" spans="1:7" x14ac:dyDescent="0.25">
      <c r="F33" s="60"/>
      <c r="G33" s="58"/>
    </row>
    <row r="34" spans="1:7" s="42" customFormat="1" ht="18" x14ac:dyDescent="0.35">
      <c r="A34" s="42" t="s">
        <v>65</v>
      </c>
      <c r="F34" s="61"/>
      <c r="G34" s="59" t="s">
        <v>66</v>
      </c>
    </row>
  </sheetData>
  <mergeCells count="29">
    <mergeCell ref="A32:D32"/>
    <mergeCell ref="A27:G27"/>
    <mergeCell ref="A29:D29"/>
    <mergeCell ref="A30:D30"/>
    <mergeCell ref="F10:F16"/>
    <mergeCell ref="G10:G12"/>
    <mergeCell ref="A17:B17"/>
    <mergeCell ref="A20:B20"/>
    <mergeCell ref="A19:B19"/>
    <mergeCell ref="D19:E19"/>
    <mergeCell ref="A18:B18"/>
    <mergeCell ref="A21:B21"/>
    <mergeCell ref="D20:E20"/>
    <mergeCell ref="A23:B23"/>
    <mergeCell ref="D23:E23"/>
    <mergeCell ref="A22:B22"/>
    <mergeCell ref="D22:E22"/>
    <mergeCell ref="D21:E21"/>
    <mergeCell ref="A7:G7"/>
    <mergeCell ref="A4:G4"/>
    <mergeCell ref="A5:G5"/>
    <mergeCell ref="A6:G6"/>
    <mergeCell ref="D18:E18"/>
    <mergeCell ref="A10:B16"/>
    <mergeCell ref="D10:E16"/>
    <mergeCell ref="G13:G16"/>
    <mergeCell ref="C10:C16"/>
    <mergeCell ref="D17:E17"/>
    <mergeCell ref="A8:D8"/>
  </mergeCells>
  <phoneticPr fontId="35" type="noConversion"/>
  <pageMargins left="0.59055118110236227" right="0.39370078740157483" top="0.59055118110236227" bottom="0.3937007874015748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25333</vt:lpstr>
      <vt:lpstr>25406</vt:lpstr>
      <vt:lpstr>25409</vt:lpstr>
      <vt:lpstr>СМР</vt:lpstr>
      <vt:lpstr>НМЦ договора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2014-12-03T11:51:31Z</cp:lastPrinted>
  <dcterms:created xsi:type="dcterms:W3CDTF">2002-02-11T05:58:42Z</dcterms:created>
  <dcterms:modified xsi:type="dcterms:W3CDTF">2014-12-09T03:21:03Z</dcterms:modified>
</cp:coreProperties>
</file>