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100" windowHeight="1185"/>
  </bookViews>
  <sheets>
    <sheet name="Смета 12 гр. по ФЕР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12 гр. по ФЕР'!$21:$21</definedName>
    <definedName name="_xlnm.Print_Area" localSheetId="0">'Смета 12 гр. по ФЕР'!$A$1:$L$791</definedName>
  </definedNames>
  <calcPr calcId="145621"/>
</workbook>
</file>

<file path=xl/calcChain.xml><?xml version="1.0" encoding="utf-8"?>
<calcChain xmlns="http://schemas.openxmlformats.org/spreadsheetml/2006/main">
  <c r="C783" i="5" l="1"/>
  <c r="C782" i="5"/>
  <c r="C781" i="5"/>
  <c r="Y778" i="5"/>
  <c r="X778" i="5"/>
  <c r="W778" i="5"/>
  <c r="G777" i="5"/>
  <c r="E777" i="5"/>
  <c r="J776" i="5"/>
  <c r="E776" i="5"/>
  <c r="J775" i="5"/>
  <c r="E775" i="5"/>
  <c r="J774" i="5"/>
  <c r="G774" i="5"/>
  <c r="F774" i="5"/>
  <c r="F773" i="5"/>
  <c r="E773" i="5"/>
  <c r="D773" i="5"/>
  <c r="I773" i="5"/>
  <c r="C773" i="5"/>
  <c r="B773" i="5"/>
  <c r="A773" i="5"/>
  <c r="Y772" i="5"/>
  <c r="X772" i="5"/>
  <c r="W772" i="5"/>
  <c r="G771" i="5"/>
  <c r="E771" i="5"/>
  <c r="J770" i="5"/>
  <c r="E770" i="5"/>
  <c r="J769" i="5"/>
  <c r="E769" i="5"/>
  <c r="J768" i="5"/>
  <c r="G768" i="5"/>
  <c r="F768" i="5"/>
  <c r="F767" i="5"/>
  <c r="E767" i="5"/>
  <c r="D767" i="5"/>
  <c r="I767" i="5"/>
  <c r="C767" i="5"/>
  <c r="B767" i="5"/>
  <c r="A767" i="5"/>
  <c r="Y766" i="5"/>
  <c r="X766" i="5"/>
  <c r="W766" i="5"/>
  <c r="G765" i="5"/>
  <c r="E765" i="5"/>
  <c r="J764" i="5"/>
  <c r="E764" i="5"/>
  <c r="J763" i="5"/>
  <c r="E763" i="5"/>
  <c r="J762" i="5"/>
  <c r="G762" i="5"/>
  <c r="F762" i="5"/>
  <c r="F761" i="5"/>
  <c r="E761" i="5"/>
  <c r="D761" i="5"/>
  <c r="I761" i="5"/>
  <c r="C761" i="5"/>
  <c r="B761" i="5"/>
  <c r="A761" i="5"/>
  <c r="Y760" i="5"/>
  <c r="X760" i="5"/>
  <c r="W760" i="5"/>
  <c r="G759" i="5"/>
  <c r="E759" i="5"/>
  <c r="J758" i="5"/>
  <c r="E758" i="5"/>
  <c r="J757" i="5"/>
  <c r="E757" i="5"/>
  <c r="J756" i="5"/>
  <c r="G756" i="5"/>
  <c r="F756" i="5"/>
  <c r="F755" i="5"/>
  <c r="E755" i="5"/>
  <c r="D755" i="5"/>
  <c r="I755" i="5"/>
  <c r="C755" i="5"/>
  <c r="B755" i="5"/>
  <c r="A755" i="5"/>
  <c r="Y754" i="5"/>
  <c r="X754" i="5"/>
  <c r="W754" i="5"/>
  <c r="G753" i="5"/>
  <c r="E753" i="5"/>
  <c r="J752" i="5"/>
  <c r="E752" i="5"/>
  <c r="J751" i="5"/>
  <c r="E751" i="5"/>
  <c r="J750" i="5"/>
  <c r="G750" i="5"/>
  <c r="F750" i="5"/>
  <c r="F749" i="5"/>
  <c r="E749" i="5"/>
  <c r="D749" i="5"/>
  <c r="I749" i="5"/>
  <c r="C749" i="5"/>
  <c r="B749" i="5"/>
  <c r="A749" i="5"/>
  <c r="Y748" i="5"/>
  <c r="X748" i="5"/>
  <c r="W748" i="5"/>
  <c r="G747" i="5"/>
  <c r="E747" i="5"/>
  <c r="J746" i="5"/>
  <c r="E746" i="5"/>
  <c r="J745" i="5"/>
  <c r="E745" i="5"/>
  <c r="J744" i="5"/>
  <c r="G744" i="5"/>
  <c r="F744" i="5"/>
  <c r="F743" i="5"/>
  <c r="E743" i="5"/>
  <c r="D743" i="5"/>
  <c r="I743" i="5"/>
  <c r="C743" i="5"/>
  <c r="B743" i="5"/>
  <c r="A743" i="5"/>
  <c r="Y742" i="5"/>
  <c r="X742" i="5"/>
  <c r="W742" i="5"/>
  <c r="G741" i="5"/>
  <c r="E741" i="5"/>
  <c r="J740" i="5"/>
  <c r="E740" i="5"/>
  <c r="J739" i="5"/>
  <c r="E739" i="5"/>
  <c r="J738" i="5"/>
  <c r="G738" i="5"/>
  <c r="F738" i="5"/>
  <c r="F737" i="5"/>
  <c r="E737" i="5"/>
  <c r="D737" i="5"/>
  <c r="I737" i="5"/>
  <c r="C737" i="5"/>
  <c r="B737" i="5"/>
  <c r="A737" i="5"/>
  <c r="Y736" i="5"/>
  <c r="X736" i="5"/>
  <c r="W736" i="5"/>
  <c r="G735" i="5"/>
  <c r="E735" i="5"/>
  <c r="J734" i="5"/>
  <c r="E734" i="5"/>
  <c r="J733" i="5"/>
  <c r="E733" i="5"/>
  <c r="J732" i="5"/>
  <c r="G732" i="5"/>
  <c r="F732" i="5"/>
  <c r="F731" i="5"/>
  <c r="E731" i="5"/>
  <c r="D731" i="5"/>
  <c r="I731" i="5"/>
  <c r="C731" i="5"/>
  <c r="B731" i="5"/>
  <c r="A731" i="5"/>
  <c r="Y730" i="5"/>
  <c r="X730" i="5"/>
  <c r="W730" i="5"/>
  <c r="G729" i="5"/>
  <c r="E729" i="5"/>
  <c r="J728" i="5"/>
  <c r="E728" i="5"/>
  <c r="J727" i="5"/>
  <c r="E727" i="5"/>
  <c r="J726" i="5"/>
  <c r="G726" i="5"/>
  <c r="F726" i="5"/>
  <c r="F725" i="5"/>
  <c r="E725" i="5"/>
  <c r="D725" i="5"/>
  <c r="I725" i="5"/>
  <c r="C725" i="5"/>
  <c r="B725" i="5"/>
  <c r="A725" i="5"/>
  <c r="Y724" i="5"/>
  <c r="X724" i="5"/>
  <c r="W724" i="5"/>
  <c r="G723" i="5"/>
  <c r="E723" i="5"/>
  <c r="J722" i="5"/>
  <c r="E722" i="5"/>
  <c r="J721" i="5"/>
  <c r="E721" i="5"/>
  <c r="J720" i="5"/>
  <c r="G720" i="5"/>
  <c r="F720" i="5"/>
  <c r="F719" i="5"/>
  <c r="E719" i="5"/>
  <c r="D719" i="5"/>
  <c r="I719" i="5"/>
  <c r="C719" i="5"/>
  <c r="B719" i="5"/>
  <c r="A719" i="5"/>
  <c r="Y718" i="5"/>
  <c r="X718" i="5"/>
  <c r="W718" i="5"/>
  <c r="G717" i="5"/>
  <c r="E717" i="5"/>
  <c r="J716" i="5"/>
  <c r="E716" i="5"/>
  <c r="J715" i="5"/>
  <c r="E715" i="5"/>
  <c r="J714" i="5"/>
  <c r="G714" i="5"/>
  <c r="F714" i="5"/>
  <c r="F713" i="5"/>
  <c r="E713" i="5"/>
  <c r="D713" i="5"/>
  <c r="I713" i="5"/>
  <c r="C713" i="5"/>
  <c r="B713" i="5"/>
  <c r="A713" i="5"/>
  <c r="Z712" i="5"/>
  <c r="Y712" i="5"/>
  <c r="X712" i="5"/>
  <c r="J711" i="5"/>
  <c r="Z711" i="5"/>
  <c r="Y711" i="5"/>
  <c r="X711" i="5"/>
  <c r="F711" i="5"/>
  <c r="D711" i="5"/>
  <c r="C711" i="5"/>
  <c r="B711" i="5"/>
  <c r="A711" i="5"/>
  <c r="J710" i="5"/>
  <c r="Z710" i="5"/>
  <c r="Y710" i="5"/>
  <c r="X710" i="5"/>
  <c r="F710" i="5"/>
  <c r="D710" i="5"/>
  <c r="C710" i="5"/>
  <c r="B710" i="5"/>
  <c r="A710" i="5"/>
  <c r="J709" i="5"/>
  <c r="Z709" i="5"/>
  <c r="Y709" i="5"/>
  <c r="X709" i="5"/>
  <c r="F709" i="5"/>
  <c r="D709" i="5"/>
  <c r="C709" i="5"/>
  <c r="B709" i="5"/>
  <c r="A709" i="5"/>
  <c r="J708" i="5"/>
  <c r="Z708" i="5"/>
  <c r="Y708" i="5"/>
  <c r="X708" i="5"/>
  <c r="F708" i="5"/>
  <c r="D708" i="5"/>
  <c r="C708" i="5"/>
  <c r="B708" i="5"/>
  <c r="A708" i="5"/>
  <c r="G707" i="5"/>
  <c r="E707" i="5"/>
  <c r="J706" i="5"/>
  <c r="F706" i="5"/>
  <c r="E706" i="5"/>
  <c r="J705" i="5"/>
  <c r="F705" i="5"/>
  <c r="E705" i="5"/>
  <c r="J704" i="5"/>
  <c r="G704" i="5"/>
  <c r="F704" i="5"/>
  <c r="J703" i="5"/>
  <c r="G703" i="5"/>
  <c r="F703" i="5"/>
  <c r="J702" i="5"/>
  <c r="G702" i="5"/>
  <c r="F702" i="5"/>
  <c r="J701" i="5"/>
  <c r="G701" i="5"/>
  <c r="F701" i="5"/>
  <c r="F700" i="5"/>
  <c r="E700" i="5"/>
  <c r="D700" i="5"/>
  <c r="I700" i="5"/>
  <c r="C700" i="5"/>
  <c r="B700" i="5"/>
  <c r="A700" i="5"/>
  <c r="Z699" i="5"/>
  <c r="Y699" i="5"/>
  <c r="X699" i="5"/>
  <c r="J698" i="5"/>
  <c r="Z698" i="5"/>
  <c r="Y698" i="5"/>
  <c r="X698" i="5"/>
  <c r="F698" i="5"/>
  <c r="D698" i="5"/>
  <c r="C698" i="5"/>
  <c r="B698" i="5"/>
  <c r="A698" i="5"/>
  <c r="G697" i="5"/>
  <c r="E697" i="5"/>
  <c r="J696" i="5"/>
  <c r="F696" i="5"/>
  <c r="E696" i="5"/>
  <c r="J695" i="5"/>
  <c r="F695" i="5"/>
  <c r="E695" i="5"/>
  <c r="J694" i="5"/>
  <c r="G694" i="5"/>
  <c r="F694" i="5"/>
  <c r="J693" i="5"/>
  <c r="G693" i="5"/>
  <c r="F693" i="5"/>
  <c r="J692" i="5"/>
  <c r="G692" i="5"/>
  <c r="F692" i="5"/>
  <c r="J691" i="5"/>
  <c r="G691" i="5"/>
  <c r="F691" i="5"/>
  <c r="F690" i="5"/>
  <c r="E690" i="5"/>
  <c r="D690" i="5"/>
  <c r="I690" i="5"/>
  <c r="C690" i="5"/>
  <c r="B690" i="5"/>
  <c r="A690" i="5"/>
  <c r="Z689" i="5"/>
  <c r="Y689" i="5"/>
  <c r="X689" i="5"/>
  <c r="J688" i="5"/>
  <c r="Z688" i="5"/>
  <c r="Y688" i="5"/>
  <c r="X688" i="5"/>
  <c r="F688" i="5"/>
  <c r="D688" i="5"/>
  <c r="C688" i="5"/>
  <c r="B688" i="5"/>
  <c r="A688" i="5"/>
  <c r="G687" i="5"/>
  <c r="E687" i="5"/>
  <c r="J686" i="5"/>
  <c r="F686" i="5"/>
  <c r="E686" i="5"/>
  <c r="J685" i="5"/>
  <c r="F685" i="5"/>
  <c r="E685" i="5"/>
  <c r="J684" i="5"/>
  <c r="G684" i="5"/>
  <c r="F684" i="5"/>
  <c r="J683" i="5"/>
  <c r="G683" i="5"/>
  <c r="F683" i="5"/>
  <c r="J682" i="5"/>
  <c r="G682" i="5"/>
  <c r="F682" i="5"/>
  <c r="J681" i="5"/>
  <c r="G681" i="5"/>
  <c r="F681" i="5"/>
  <c r="F680" i="5"/>
  <c r="E680" i="5"/>
  <c r="D680" i="5"/>
  <c r="I680" i="5"/>
  <c r="C680" i="5"/>
  <c r="B680" i="5"/>
  <c r="A680" i="5"/>
  <c r="Z679" i="5"/>
  <c r="Y679" i="5"/>
  <c r="X679" i="5"/>
  <c r="J678" i="5"/>
  <c r="Z678" i="5"/>
  <c r="Y678" i="5"/>
  <c r="X678" i="5"/>
  <c r="F678" i="5"/>
  <c r="D678" i="5"/>
  <c r="C678" i="5"/>
  <c r="B678" i="5"/>
  <c r="A678" i="5"/>
  <c r="J677" i="5"/>
  <c r="Z677" i="5"/>
  <c r="Y677" i="5"/>
  <c r="X677" i="5"/>
  <c r="F677" i="5"/>
  <c r="D677" i="5"/>
  <c r="C677" i="5"/>
  <c r="B677" i="5"/>
  <c r="A677" i="5"/>
  <c r="G676" i="5"/>
  <c r="E676" i="5"/>
  <c r="J675" i="5"/>
  <c r="F675" i="5"/>
  <c r="E675" i="5"/>
  <c r="J674" i="5"/>
  <c r="F674" i="5"/>
  <c r="E674" i="5"/>
  <c r="J673" i="5"/>
  <c r="G673" i="5"/>
  <c r="F673" i="5"/>
  <c r="J672" i="5"/>
  <c r="G672" i="5"/>
  <c r="F672" i="5"/>
  <c r="J671" i="5"/>
  <c r="G671" i="5"/>
  <c r="F671" i="5"/>
  <c r="J670" i="5"/>
  <c r="G670" i="5"/>
  <c r="F670" i="5"/>
  <c r="F669" i="5"/>
  <c r="E669" i="5"/>
  <c r="D669" i="5"/>
  <c r="I669" i="5"/>
  <c r="C669" i="5"/>
  <c r="B669" i="5"/>
  <c r="A669" i="5"/>
  <c r="Z668" i="5"/>
  <c r="Y668" i="5"/>
  <c r="X668" i="5"/>
  <c r="J667" i="5"/>
  <c r="Z667" i="5"/>
  <c r="Y667" i="5"/>
  <c r="X667" i="5"/>
  <c r="F667" i="5"/>
  <c r="D667" i="5"/>
  <c r="C667" i="5"/>
  <c r="B667" i="5"/>
  <c r="A667" i="5"/>
  <c r="J666" i="5"/>
  <c r="Z666" i="5"/>
  <c r="Y666" i="5"/>
  <c r="X666" i="5"/>
  <c r="F666" i="5"/>
  <c r="D666" i="5"/>
  <c r="C666" i="5"/>
  <c r="B666" i="5"/>
  <c r="A666" i="5"/>
  <c r="G665" i="5"/>
  <c r="E665" i="5"/>
  <c r="J664" i="5"/>
  <c r="F664" i="5"/>
  <c r="E664" i="5"/>
  <c r="J663" i="5"/>
  <c r="F663" i="5"/>
  <c r="E663" i="5"/>
  <c r="J662" i="5"/>
  <c r="G662" i="5"/>
  <c r="F662" i="5"/>
  <c r="J661" i="5"/>
  <c r="G661" i="5"/>
  <c r="F661" i="5"/>
  <c r="J660" i="5"/>
  <c r="G660" i="5"/>
  <c r="F660" i="5"/>
  <c r="J659" i="5"/>
  <c r="G659" i="5"/>
  <c r="F659" i="5"/>
  <c r="F658" i="5"/>
  <c r="E658" i="5"/>
  <c r="D658" i="5"/>
  <c r="I658" i="5"/>
  <c r="C658" i="5"/>
  <c r="B658" i="5"/>
  <c r="A658" i="5"/>
  <c r="Z657" i="5"/>
  <c r="Y657" i="5"/>
  <c r="X657" i="5"/>
  <c r="J656" i="5"/>
  <c r="Z656" i="5"/>
  <c r="Y656" i="5"/>
  <c r="X656" i="5"/>
  <c r="F656" i="5"/>
  <c r="D656" i="5"/>
  <c r="C656" i="5"/>
  <c r="B656" i="5"/>
  <c r="A656" i="5"/>
  <c r="J655" i="5"/>
  <c r="Z655" i="5"/>
  <c r="Y655" i="5"/>
  <c r="X655" i="5"/>
  <c r="F655" i="5"/>
  <c r="D655" i="5"/>
  <c r="C655" i="5"/>
  <c r="B655" i="5"/>
  <c r="A655" i="5"/>
  <c r="G654" i="5"/>
  <c r="E654" i="5"/>
  <c r="J653" i="5"/>
  <c r="F653" i="5"/>
  <c r="E653" i="5"/>
  <c r="J652" i="5"/>
  <c r="F652" i="5"/>
  <c r="E652" i="5"/>
  <c r="J651" i="5"/>
  <c r="G651" i="5"/>
  <c r="F651" i="5"/>
  <c r="J650" i="5"/>
  <c r="G650" i="5"/>
  <c r="F650" i="5"/>
  <c r="J649" i="5"/>
  <c r="G649" i="5"/>
  <c r="F649" i="5"/>
  <c r="J648" i="5"/>
  <c r="G648" i="5"/>
  <c r="F648" i="5"/>
  <c r="F647" i="5"/>
  <c r="E647" i="5"/>
  <c r="D647" i="5"/>
  <c r="I647" i="5"/>
  <c r="C647" i="5"/>
  <c r="B647" i="5"/>
  <c r="A647" i="5"/>
  <c r="Z646" i="5"/>
  <c r="Y646" i="5"/>
  <c r="X646" i="5"/>
  <c r="J645" i="5"/>
  <c r="Z645" i="5"/>
  <c r="Y645" i="5"/>
  <c r="X645" i="5"/>
  <c r="F645" i="5"/>
  <c r="D645" i="5"/>
  <c r="C645" i="5"/>
  <c r="B645" i="5"/>
  <c r="A645" i="5"/>
  <c r="J644" i="5"/>
  <c r="Z644" i="5"/>
  <c r="Y644" i="5"/>
  <c r="X644" i="5"/>
  <c r="F644" i="5"/>
  <c r="D644" i="5"/>
  <c r="C644" i="5"/>
  <c r="B644" i="5"/>
  <c r="A644" i="5"/>
  <c r="J643" i="5"/>
  <c r="Z643" i="5"/>
  <c r="Y643" i="5"/>
  <c r="X643" i="5"/>
  <c r="F643" i="5"/>
  <c r="D643" i="5"/>
  <c r="C643" i="5"/>
  <c r="B643" i="5"/>
  <c r="A643" i="5"/>
  <c r="J642" i="5"/>
  <c r="Z642" i="5"/>
  <c r="Y642" i="5"/>
  <c r="X642" i="5"/>
  <c r="F642" i="5"/>
  <c r="D642" i="5"/>
  <c r="C642" i="5"/>
  <c r="B642" i="5"/>
  <c r="A642" i="5"/>
  <c r="J641" i="5"/>
  <c r="Z641" i="5"/>
  <c r="Y641" i="5"/>
  <c r="X641" i="5"/>
  <c r="F641" i="5"/>
  <c r="D641" i="5"/>
  <c r="C641" i="5"/>
  <c r="B641" i="5"/>
  <c r="A641" i="5"/>
  <c r="G640" i="5"/>
  <c r="E640" i="5"/>
  <c r="J639" i="5"/>
  <c r="F639" i="5"/>
  <c r="E639" i="5"/>
  <c r="J638" i="5"/>
  <c r="F638" i="5"/>
  <c r="E638" i="5"/>
  <c r="J637" i="5"/>
  <c r="G637" i="5"/>
  <c r="F637" i="5"/>
  <c r="J636" i="5"/>
  <c r="G636" i="5"/>
  <c r="F636" i="5"/>
  <c r="J635" i="5"/>
  <c r="G635" i="5"/>
  <c r="F635" i="5"/>
  <c r="J634" i="5"/>
  <c r="G634" i="5"/>
  <c r="F634" i="5"/>
  <c r="F633" i="5"/>
  <c r="E633" i="5"/>
  <c r="D633" i="5"/>
  <c r="I633" i="5"/>
  <c r="C633" i="5"/>
  <c r="B633" i="5"/>
  <c r="A633" i="5"/>
  <c r="Z632" i="5"/>
  <c r="Y632" i="5"/>
  <c r="X632" i="5"/>
  <c r="J631" i="5"/>
  <c r="Z631" i="5"/>
  <c r="Y631" i="5"/>
  <c r="X631" i="5"/>
  <c r="F631" i="5"/>
  <c r="D631" i="5"/>
  <c r="C631" i="5"/>
  <c r="B631" i="5"/>
  <c r="A631" i="5"/>
  <c r="G630" i="5"/>
  <c r="E630" i="5"/>
  <c r="J629" i="5"/>
  <c r="F629" i="5"/>
  <c r="E629" i="5"/>
  <c r="J628" i="5"/>
  <c r="F628" i="5"/>
  <c r="E628" i="5"/>
  <c r="J627" i="5"/>
  <c r="G627" i="5"/>
  <c r="F627" i="5"/>
  <c r="J626" i="5"/>
  <c r="G626" i="5"/>
  <c r="F626" i="5"/>
  <c r="J625" i="5"/>
  <c r="G625" i="5"/>
  <c r="F625" i="5"/>
  <c r="J624" i="5"/>
  <c r="G624" i="5"/>
  <c r="F624" i="5"/>
  <c r="F623" i="5"/>
  <c r="E623" i="5"/>
  <c r="D623" i="5"/>
  <c r="I623" i="5"/>
  <c r="C623" i="5"/>
  <c r="B623" i="5"/>
  <c r="A623" i="5"/>
  <c r="Z622" i="5"/>
  <c r="Y622" i="5"/>
  <c r="X622" i="5"/>
  <c r="J621" i="5"/>
  <c r="Z621" i="5"/>
  <c r="Y621" i="5"/>
  <c r="X621" i="5"/>
  <c r="F621" i="5"/>
  <c r="D621" i="5"/>
  <c r="C621" i="5"/>
  <c r="B621" i="5"/>
  <c r="A621" i="5"/>
  <c r="J620" i="5"/>
  <c r="Z620" i="5"/>
  <c r="Y620" i="5"/>
  <c r="X620" i="5"/>
  <c r="F620" i="5"/>
  <c r="D620" i="5"/>
  <c r="C620" i="5"/>
  <c r="B620" i="5"/>
  <c r="A620" i="5"/>
  <c r="G619" i="5"/>
  <c r="E619" i="5"/>
  <c r="J618" i="5"/>
  <c r="F618" i="5"/>
  <c r="E618" i="5"/>
  <c r="J617" i="5"/>
  <c r="F617" i="5"/>
  <c r="E617" i="5"/>
  <c r="J616" i="5"/>
  <c r="G616" i="5"/>
  <c r="F616" i="5"/>
  <c r="J615" i="5"/>
  <c r="G615" i="5"/>
  <c r="F615" i="5"/>
  <c r="J614" i="5"/>
  <c r="G614" i="5"/>
  <c r="F614" i="5"/>
  <c r="J613" i="5"/>
  <c r="G613" i="5"/>
  <c r="F613" i="5"/>
  <c r="F612" i="5"/>
  <c r="E612" i="5"/>
  <c r="D612" i="5"/>
  <c r="I612" i="5"/>
  <c r="C612" i="5"/>
  <c r="B612" i="5"/>
  <c r="A612" i="5"/>
  <c r="Z611" i="5"/>
  <c r="Y611" i="5"/>
  <c r="X611" i="5"/>
  <c r="J610" i="5"/>
  <c r="Z610" i="5"/>
  <c r="Y610" i="5"/>
  <c r="X610" i="5"/>
  <c r="F610" i="5"/>
  <c r="D610" i="5"/>
  <c r="C610" i="5"/>
  <c r="B610" i="5"/>
  <c r="A610" i="5"/>
  <c r="J609" i="5"/>
  <c r="Z609" i="5"/>
  <c r="Y609" i="5"/>
  <c r="X609" i="5"/>
  <c r="F609" i="5"/>
  <c r="D609" i="5"/>
  <c r="C609" i="5"/>
  <c r="B609" i="5"/>
  <c r="A609" i="5"/>
  <c r="G608" i="5"/>
  <c r="E608" i="5"/>
  <c r="J607" i="5"/>
  <c r="F607" i="5"/>
  <c r="E607" i="5"/>
  <c r="J606" i="5"/>
  <c r="F606" i="5"/>
  <c r="E606" i="5"/>
  <c r="J605" i="5"/>
  <c r="G605" i="5"/>
  <c r="F605" i="5"/>
  <c r="J604" i="5"/>
  <c r="G604" i="5"/>
  <c r="F604" i="5"/>
  <c r="J603" i="5"/>
  <c r="G603" i="5"/>
  <c r="F603" i="5"/>
  <c r="J602" i="5"/>
  <c r="G602" i="5"/>
  <c r="F602" i="5"/>
  <c r="F601" i="5"/>
  <c r="E601" i="5"/>
  <c r="D601" i="5"/>
  <c r="I601" i="5"/>
  <c r="C601" i="5"/>
  <c r="B601" i="5"/>
  <c r="A601" i="5"/>
  <c r="Z600" i="5"/>
  <c r="Y600" i="5"/>
  <c r="W600" i="5"/>
  <c r="J599" i="5"/>
  <c r="Z599" i="5"/>
  <c r="Y599" i="5"/>
  <c r="W599" i="5"/>
  <c r="F599" i="5"/>
  <c r="D599" i="5"/>
  <c r="C599" i="5"/>
  <c r="B599" i="5"/>
  <c r="A599" i="5"/>
  <c r="J598" i="5"/>
  <c r="Z598" i="5"/>
  <c r="Y598" i="5"/>
  <c r="W598" i="5"/>
  <c r="F598" i="5"/>
  <c r="D598" i="5"/>
  <c r="C598" i="5"/>
  <c r="B598" i="5"/>
  <c r="A598" i="5"/>
  <c r="G597" i="5"/>
  <c r="E597" i="5"/>
  <c r="J596" i="5"/>
  <c r="E596" i="5"/>
  <c r="J595" i="5"/>
  <c r="E595" i="5"/>
  <c r="J594" i="5"/>
  <c r="G594" i="5"/>
  <c r="F594" i="5"/>
  <c r="J593" i="5"/>
  <c r="G593" i="5"/>
  <c r="F593" i="5"/>
  <c r="J592" i="5"/>
  <c r="G592" i="5"/>
  <c r="F592" i="5"/>
  <c r="J591" i="5"/>
  <c r="G591" i="5"/>
  <c r="F591" i="5"/>
  <c r="F590" i="5"/>
  <c r="E590" i="5"/>
  <c r="D590" i="5"/>
  <c r="I590" i="5"/>
  <c r="C590" i="5"/>
  <c r="B590" i="5"/>
  <c r="A590" i="5"/>
  <c r="Z589" i="5"/>
  <c r="Y589" i="5"/>
  <c r="X589" i="5"/>
  <c r="J588" i="5"/>
  <c r="Z588" i="5"/>
  <c r="Y588" i="5"/>
  <c r="X588" i="5"/>
  <c r="F588" i="5"/>
  <c r="D588" i="5"/>
  <c r="C588" i="5"/>
  <c r="B588" i="5"/>
  <c r="A588" i="5"/>
  <c r="G587" i="5"/>
  <c r="E587" i="5"/>
  <c r="J586" i="5"/>
  <c r="F586" i="5"/>
  <c r="E586" i="5"/>
  <c r="J585" i="5"/>
  <c r="F585" i="5"/>
  <c r="E585" i="5"/>
  <c r="J584" i="5"/>
  <c r="G584" i="5"/>
  <c r="F584" i="5"/>
  <c r="J583" i="5"/>
  <c r="G583" i="5"/>
  <c r="F583" i="5"/>
  <c r="J582" i="5"/>
  <c r="G582" i="5"/>
  <c r="F582" i="5"/>
  <c r="F581" i="5"/>
  <c r="E581" i="5"/>
  <c r="D581" i="5"/>
  <c r="I581" i="5"/>
  <c r="C581" i="5"/>
  <c r="B581" i="5"/>
  <c r="A581" i="5"/>
  <c r="Z580" i="5"/>
  <c r="Y580" i="5"/>
  <c r="X580" i="5"/>
  <c r="J579" i="5"/>
  <c r="Z579" i="5"/>
  <c r="Y579" i="5"/>
  <c r="X579" i="5"/>
  <c r="F579" i="5"/>
  <c r="D579" i="5"/>
  <c r="C579" i="5"/>
  <c r="B579" i="5"/>
  <c r="A579" i="5"/>
  <c r="J578" i="5"/>
  <c r="Z578" i="5"/>
  <c r="Y578" i="5"/>
  <c r="X578" i="5"/>
  <c r="F578" i="5"/>
  <c r="D578" i="5"/>
  <c r="C578" i="5"/>
  <c r="B578" i="5"/>
  <c r="A578" i="5"/>
  <c r="J577" i="5"/>
  <c r="Z577" i="5"/>
  <c r="Y577" i="5"/>
  <c r="X577" i="5"/>
  <c r="F577" i="5"/>
  <c r="D577" i="5"/>
  <c r="C577" i="5"/>
  <c r="B577" i="5"/>
  <c r="A577" i="5"/>
  <c r="J576" i="5"/>
  <c r="Z576" i="5"/>
  <c r="Y576" i="5"/>
  <c r="X576" i="5"/>
  <c r="F576" i="5"/>
  <c r="D576" i="5"/>
  <c r="C576" i="5"/>
  <c r="B576" i="5"/>
  <c r="A576" i="5"/>
  <c r="J575" i="5"/>
  <c r="Z575" i="5"/>
  <c r="Y575" i="5"/>
  <c r="X575" i="5"/>
  <c r="F575" i="5"/>
  <c r="D575" i="5"/>
  <c r="C575" i="5"/>
  <c r="B575" i="5"/>
  <c r="A575" i="5"/>
  <c r="J574" i="5"/>
  <c r="Z574" i="5"/>
  <c r="Y574" i="5"/>
  <c r="X574" i="5"/>
  <c r="F574" i="5"/>
  <c r="D574" i="5"/>
  <c r="C574" i="5"/>
  <c r="B574" i="5"/>
  <c r="A574" i="5"/>
  <c r="J573" i="5"/>
  <c r="Z573" i="5"/>
  <c r="Y573" i="5"/>
  <c r="X573" i="5"/>
  <c r="F573" i="5"/>
  <c r="D573" i="5"/>
  <c r="C573" i="5"/>
  <c r="B573" i="5"/>
  <c r="A573" i="5"/>
  <c r="G572" i="5"/>
  <c r="E572" i="5"/>
  <c r="J571" i="5"/>
  <c r="F571" i="5"/>
  <c r="E571" i="5"/>
  <c r="J570" i="5"/>
  <c r="F570" i="5"/>
  <c r="E570" i="5"/>
  <c r="J569" i="5"/>
  <c r="G569" i="5"/>
  <c r="F569" i="5"/>
  <c r="J568" i="5"/>
  <c r="G568" i="5"/>
  <c r="F568" i="5"/>
  <c r="J567" i="5"/>
  <c r="G567" i="5"/>
  <c r="F567" i="5"/>
  <c r="J566" i="5"/>
  <c r="G566" i="5"/>
  <c r="F566" i="5"/>
  <c r="F565" i="5"/>
  <c r="E565" i="5"/>
  <c r="D565" i="5"/>
  <c r="I565" i="5"/>
  <c r="C565" i="5"/>
  <c r="B565" i="5"/>
  <c r="A565" i="5"/>
  <c r="Z564" i="5"/>
  <c r="Y564" i="5"/>
  <c r="X564" i="5"/>
  <c r="J563" i="5"/>
  <c r="Z563" i="5"/>
  <c r="Y563" i="5"/>
  <c r="X563" i="5"/>
  <c r="F563" i="5"/>
  <c r="D563" i="5"/>
  <c r="C563" i="5"/>
  <c r="B563" i="5"/>
  <c r="A563" i="5"/>
  <c r="J562" i="5"/>
  <c r="Z562" i="5"/>
  <c r="Y562" i="5"/>
  <c r="X562" i="5"/>
  <c r="F562" i="5"/>
  <c r="D562" i="5"/>
  <c r="C562" i="5"/>
  <c r="B562" i="5"/>
  <c r="A562" i="5"/>
  <c r="G561" i="5"/>
  <c r="E561" i="5"/>
  <c r="J560" i="5"/>
  <c r="F560" i="5"/>
  <c r="E560" i="5"/>
  <c r="J559" i="5"/>
  <c r="F559" i="5"/>
  <c r="E559" i="5"/>
  <c r="J558" i="5"/>
  <c r="G558" i="5"/>
  <c r="F558" i="5"/>
  <c r="J557" i="5"/>
  <c r="G557" i="5"/>
  <c r="F557" i="5"/>
  <c r="J556" i="5"/>
  <c r="G556" i="5"/>
  <c r="F556" i="5"/>
  <c r="J555" i="5"/>
  <c r="G555" i="5"/>
  <c r="F555" i="5"/>
  <c r="F554" i="5"/>
  <c r="E554" i="5"/>
  <c r="D554" i="5"/>
  <c r="I554" i="5"/>
  <c r="C554" i="5"/>
  <c r="B554" i="5"/>
  <c r="A554" i="5"/>
  <c r="Z553" i="5"/>
  <c r="Y553" i="5"/>
  <c r="X553" i="5"/>
  <c r="J552" i="5"/>
  <c r="Z552" i="5"/>
  <c r="Y552" i="5"/>
  <c r="X552" i="5"/>
  <c r="F552" i="5"/>
  <c r="D552" i="5"/>
  <c r="C552" i="5"/>
  <c r="B552" i="5"/>
  <c r="A552" i="5"/>
  <c r="G551" i="5"/>
  <c r="E551" i="5"/>
  <c r="J550" i="5"/>
  <c r="F550" i="5"/>
  <c r="E550" i="5"/>
  <c r="J549" i="5"/>
  <c r="F549" i="5"/>
  <c r="E549" i="5"/>
  <c r="J548" i="5"/>
  <c r="G548" i="5"/>
  <c r="F548" i="5"/>
  <c r="J547" i="5"/>
  <c r="G547" i="5"/>
  <c r="F547" i="5"/>
  <c r="J546" i="5"/>
  <c r="G546" i="5"/>
  <c r="F546" i="5"/>
  <c r="J545" i="5"/>
  <c r="G545" i="5"/>
  <c r="F545" i="5"/>
  <c r="F544" i="5"/>
  <c r="E544" i="5"/>
  <c r="D544" i="5"/>
  <c r="I544" i="5"/>
  <c r="C544" i="5"/>
  <c r="B544" i="5"/>
  <c r="A544" i="5"/>
  <c r="Z543" i="5"/>
  <c r="Y543" i="5"/>
  <c r="X543" i="5"/>
  <c r="J542" i="5"/>
  <c r="Z542" i="5"/>
  <c r="Y542" i="5"/>
  <c r="X542" i="5"/>
  <c r="F542" i="5"/>
  <c r="D542" i="5"/>
  <c r="C542" i="5"/>
  <c r="B542" i="5"/>
  <c r="A542" i="5"/>
  <c r="G541" i="5"/>
  <c r="E541" i="5"/>
  <c r="J540" i="5"/>
  <c r="F540" i="5"/>
  <c r="E540" i="5"/>
  <c r="J539" i="5"/>
  <c r="F539" i="5"/>
  <c r="E539" i="5"/>
  <c r="J538" i="5"/>
  <c r="G538" i="5"/>
  <c r="F538" i="5"/>
  <c r="J537" i="5"/>
  <c r="G537" i="5"/>
  <c r="F537" i="5"/>
  <c r="J536" i="5"/>
  <c r="G536" i="5"/>
  <c r="F536" i="5"/>
  <c r="J535" i="5"/>
  <c r="G535" i="5"/>
  <c r="F535" i="5"/>
  <c r="F534" i="5"/>
  <c r="E534" i="5"/>
  <c r="D534" i="5"/>
  <c r="I534" i="5"/>
  <c r="C534" i="5"/>
  <c r="B534" i="5"/>
  <c r="A534" i="5"/>
  <c r="Z533" i="5"/>
  <c r="Y533" i="5"/>
  <c r="X533" i="5"/>
  <c r="J532" i="5"/>
  <c r="Z532" i="5"/>
  <c r="Y532" i="5"/>
  <c r="X532" i="5"/>
  <c r="F532" i="5"/>
  <c r="D532" i="5"/>
  <c r="C532" i="5"/>
  <c r="B532" i="5"/>
  <c r="A532" i="5"/>
  <c r="G531" i="5"/>
  <c r="E531" i="5"/>
  <c r="J530" i="5"/>
  <c r="F530" i="5"/>
  <c r="E530" i="5"/>
  <c r="J529" i="5"/>
  <c r="F529" i="5"/>
  <c r="E529" i="5"/>
  <c r="J528" i="5"/>
  <c r="G528" i="5"/>
  <c r="F528" i="5"/>
  <c r="J527" i="5"/>
  <c r="G527" i="5"/>
  <c r="F527" i="5"/>
  <c r="J526" i="5"/>
  <c r="G526" i="5"/>
  <c r="F526" i="5"/>
  <c r="J525" i="5"/>
  <c r="G525" i="5"/>
  <c r="F525" i="5"/>
  <c r="F523" i="5"/>
  <c r="D523" i="5"/>
  <c r="I523" i="5"/>
  <c r="C523" i="5"/>
  <c r="B523" i="5"/>
  <c r="A523" i="5"/>
  <c r="Z522" i="5"/>
  <c r="Y522" i="5"/>
  <c r="X522" i="5"/>
  <c r="G521" i="5"/>
  <c r="E521" i="5"/>
  <c r="J520" i="5"/>
  <c r="E520" i="5"/>
  <c r="J519" i="5"/>
  <c r="E519" i="5"/>
  <c r="J518" i="5"/>
  <c r="G518" i="5"/>
  <c r="F518" i="5"/>
  <c r="J517" i="5"/>
  <c r="G517" i="5"/>
  <c r="F517" i="5"/>
  <c r="J516" i="5"/>
  <c r="G516" i="5"/>
  <c r="F516" i="5"/>
  <c r="F515" i="5"/>
  <c r="E515" i="5"/>
  <c r="D515" i="5"/>
  <c r="I515" i="5"/>
  <c r="C515" i="5"/>
  <c r="B515" i="5"/>
  <c r="A515" i="5"/>
  <c r="A514" i="5"/>
  <c r="Y512" i="5"/>
  <c r="X512" i="5"/>
  <c r="W512" i="5"/>
  <c r="G511" i="5"/>
  <c r="E511" i="5"/>
  <c r="J510" i="5"/>
  <c r="E510" i="5"/>
  <c r="J509" i="5"/>
  <c r="E509" i="5"/>
  <c r="J508" i="5"/>
  <c r="G508" i="5"/>
  <c r="F508" i="5"/>
  <c r="F507" i="5"/>
  <c r="E507" i="5"/>
  <c r="D507" i="5"/>
  <c r="I507" i="5"/>
  <c r="C507" i="5"/>
  <c r="B507" i="5"/>
  <c r="A507" i="5"/>
  <c r="Y506" i="5"/>
  <c r="X506" i="5"/>
  <c r="W506" i="5"/>
  <c r="G505" i="5"/>
  <c r="E505" i="5"/>
  <c r="J504" i="5"/>
  <c r="E504" i="5"/>
  <c r="J503" i="5"/>
  <c r="E503" i="5"/>
  <c r="J502" i="5"/>
  <c r="G502" i="5"/>
  <c r="F502" i="5"/>
  <c r="F501" i="5"/>
  <c r="E501" i="5"/>
  <c r="D501" i="5"/>
  <c r="I501" i="5"/>
  <c r="C501" i="5"/>
  <c r="B501" i="5"/>
  <c r="A501" i="5"/>
  <c r="Y500" i="5"/>
  <c r="X500" i="5"/>
  <c r="W500" i="5"/>
  <c r="G499" i="5"/>
  <c r="E499" i="5"/>
  <c r="J498" i="5"/>
  <c r="E498" i="5"/>
  <c r="J497" i="5"/>
  <c r="E497" i="5"/>
  <c r="J496" i="5"/>
  <c r="G496" i="5"/>
  <c r="F496" i="5"/>
  <c r="F495" i="5"/>
  <c r="E495" i="5"/>
  <c r="D495" i="5"/>
  <c r="I495" i="5"/>
  <c r="C495" i="5"/>
  <c r="B495" i="5"/>
  <c r="A495" i="5"/>
  <c r="Z494" i="5"/>
  <c r="Y494" i="5"/>
  <c r="W494" i="5"/>
  <c r="J493" i="5"/>
  <c r="Z493" i="5"/>
  <c r="Y493" i="5"/>
  <c r="W493" i="5"/>
  <c r="F493" i="5"/>
  <c r="D493" i="5"/>
  <c r="C493" i="5"/>
  <c r="B493" i="5"/>
  <c r="A493" i="5"/>
  <c r="G492" i="5"/>
  <c r="E492" i="5"/>
  <c r="J491" i="5"/>
  <c r="E491" i="5"/>
  <c r="J490" i="5"/>
  <c r="E490" i="5"/>
  <c r="J489" i="5"/>
  <c r="G489" i="5"/>
  <c r="F489" i="5"/>
  <c r="J488" i="5"/>
  <c r="G488" i="5"/>
  <c r="F488" i="5"/>
  <c r="F487" i="5"/>
  <c r="E487" i="5"/>
  <c r="D487" i="5"/>
  <c r="I487" i="5"/>
  <c r="C487" i="5"/>
  <c r="B487" i="5"/>
  <c r="A487" i="5"/>
  <c r="Z486" i="5"/>
  <c r="Y486" i="5"/>
  <c r="W486" i="5"/>
  <c r="J485" i="5"/>
  <c r="Z485" i="5"/>
  <c r="Y485" i="5"/>
  <c r="W485" i="5"/>
  <c r="F485" i="5"/>
  <c r="D485" i="5"/>
  <c r="C485" i="5"/>
  <c r="B485" i="5"/>
  <c r="A485" i="5"/>
  <c r="G484" i="5"/>
  <c r="E484" i="5"/>
  <c r="J483" i="5"/>
  <c r="E483" i="5"/>
  <c r="J482" i="5"/>
  <c r="E482" i="5"/>
  <c r="J481" i="5"/>
  <c r="G481" i="5"/>
  <c r="F481" i="5"/>
  <c r="J480" i="5"/>
  <c r="G480" i="5"/>
  <c r="F480" i="5"/>
  <c r="J479" i="5"/>
  <c r="G479" i="5"/>
  <c r="F479" i="5"/>
  <c r="F478" i="5"/>
  <c r="E478" i="5"/>
  <c r="D478" i="5"/>
  <c r="I478" i="5"/>
  <c r="C478" i="5"/>
  <c r="B478" i="5"/>
  <c r="A478" i="5"/>
  <c r="Z477" i="5"/>
  <c r="Y477" i="5"/>
  <c r="W477" i="5"/>
  <c r="J476" i="5"/>
  <c r="Z476" i="5"/>
  <c r="Y476" i="5"/>
  <c r="W476" i="5"/>
  <c r="F476" i="5"/>
  <c r="D476" i="5"/>
  <c r="C476" i="5"/>
  <c r="B476" i="5"/>
  <c r="A476" i="5"/>
  <c r="G475" i="5"/>
  <c r="E475" i="5"/>
  <c r="J474" i="5"/>
  <c r="E474" i="5"/>
  <c r="J473" i="5"/>
  <c r="E473" i="5"/>
  <c r="J472" i="5"/>
  <c r="G472" i="5"/>
  <c r="F472" i="5"/>
  <c r="J471" i="5"/>
  <c r="G471" i="5"/>
  <c r="F471" i="5"/>
  <c r="J470" i="5"/>
  <c r="G470" i="5"/>
  <c r="F470" i="5"/>
  <c r="J469" i="5"/>
  <c r="G469" i="5"/>
  <c r="F469" i="5"/>
  <c r="F468" i="5"/>
  <c r="E468" i="5"/>
  <c r="D468" i="5"/>
  <c r="I468" i="5"/>
  <c r="C468" i="5"/>
  <c r="B468" i="5"/>
  <c r="A468" i="5"/>
  <c r="Z467" i="5"/>
  <c r="Y467" i="5"/>
  <c r="W467" i="5"/>
  <c r="J466" i="5"/>
  <c r="Z466" i="5"/>
  <c r="Y466" i="5"/>
  <c r="W466" i="5"/>
  <c r="F466" i="5"/>
  <c r="D466" i="5"/>
  <c r="C466" i="5"/>
  <c r="B466" i="5"/>
  <c r="A466" i="5"/>
  <c r="G465" i="5"/>
  <c r="E465" i="5"/>
  <c r="J464" i="5"/>
  <c r="E464" i="5"/>
  <c r="J463" i="5"/>
  <c r="E463" i="5"/>
  <c r="J462" i="5"/>
  <c r="G462" i="5"/>
  <c r="F462" i="5"/>
  <c r="J461" i="5"/>
  <c r="G461" i="5"/>
  <c r="F461" i="5"/>
  <c r="J460" i="5"/>
  <c r="G460" i="5"/>
  <c r="F460" i="5"/>
  <c r="J459" i="5"/>
  <c r="G459" i="5"/>
  <c r="F459" i="5"/>
  <c r="F458" i="5"/>
  <c r="E458" i="5"/>
  <c r="D458" i="5"/>
  <c r="I458" i="5"/>
  <c r="C458" i="5"/>
  <c r="B458" i="5"/>
  <c r="A458" i="5"/>
  <c r="Z457" i="5"/>
  <c r="Y457" i="5"/>
  <c r="W457" i="5"/>
  <c r="J456" i="5"/>
  <c r="Z456" i="5"/>
  <c r="Y456" i="5"/>
  <c r="W456" i="5"/>
  <c r="F456" i="5"/>
  <c r="D456" i="5"/>
  <c r="C456" i="5"/>
  <c r="B456" i="5"/>
  <c r="A456" i="5"/>
  <c r="G455" i="5"/>
  <c r="E455" i="5"/>
  <c r="J454" i="5"/>
  <c r="E454" i="5"/>
  <c r="J453" i="5"/>
  <c r="E453" i="5"/>
  <c r="J452" i="5"/>
  <c r="G452" i="5"/>
  <c r="F452" i="5"/>
  <c r="J451" i="5"/>
  <c r="G451" i="5"/>
  <c r="F451" i="5"/>
  <c r="J450" i="5"/>
  <c r="G450" i="5"/>
  <c r="F450" i="5"/>
  <c r="J449" i="5"/>
  <c r="G449" i="5"/>
  <c r="F449" i="5"/>
  <c r="F448" i="5"/>
  <c r="E448" i="5"/>
  <c r="D448" i="5"/>
  <c r="I448" i="5"/>
  <c r="C448" i="5"/>
  <c r="B448" i="5"/>
  <c r="A448" i="5"/>
  <c r="Z447" i="5"/>
  <c r="Y447" i="5"/>
  <c r="W447" i="5"/>
  <c r="J446" i="5"/>
  <c r="Z446" i="5"/>
  <c r="Y446" i="5"/>
  <c r="W446" i="5"/>
  <c r="F446" i="5"/>
  <c r="D446" i="5"/>
  <c r="C446" i="5"/>
  <c r="B446" i="5"/>
  <c r="A446" i="5"/>
  <c r="J445" i="5"/>
  <c r="Z445" i="5"/>
  <c r="Y445" i="5"/>
  <c r="W445" i="5"/>
  <c r="F445" i="5"/>
  <c r="D445" i="5"/>
  <c r="C445" i="5"/>
  <c r="B445" i="5"/>
  <c r="A445" i="5"/>
  <c r="J444" i="5"/>
  <c r="Z444" i="5"/>
  <c r="Y444" i="5"/>
  <c r="W444" i="5"/>
  <c r="F444" i="5"/>
  <c r="D444" i="5"/>
  <c r="C444" i="5"/>
  <c r="B444" i="5"/>
  <c r="A444" i="5"/>
  <c r="J443" i="5"/>
  <c r="Z443" i="5"/>
  <c r="Y443" i="5"/>
  <c r="W443" i="5"/>
  <c r="F443" i="5"/>
  <c r="D443" i="5"/>
  <c r="C443" i="5"/>
  <c r="B443" i="5"/>
  <c r="A443" i="5"/>
  <c r="J442" i="5"/>
  <c r="Z442" i="5"/>
  <c r="Y442" i="5"/>
  <c r="W442" i="5"/>
  <c r="F442" i="5"/>
  <c r="D442" i="5"/>
  <c r="C442" i="5"/>
  <c r="B442" i="5"/>
  <c r="A442" i="5"/>
  <c r="G441" i="5"/>
  <c r="E441" i="5"/>
  <c r="J440" i="5"/>
  <c r="E440" i="5"/>
  <c r="J439" i="5"/>
  <c r="E439" i="5"/>
  <c r="J438" i="5"/>
  <c r="G438" i="5"/>
  <c r="F438" i="5"/>
  <c r="J437" i="5"/>
  <c r="G437" i="5"/>
  <c r="F437" i="5"/>
  <c r="J436" i="5"/>
  <c r="G436" i="5"/>
  <c r="F436" i="5"/>
  <c r="J435" i="5"/>
  <c r="G435" i="5"/>
  <c r="F435" i="5"/>
  <c r="F434" i="5"/>
  <c r="E434" i="5"/>
  <c r="D434" i="5"/>
  <c r="I434" i="5"/>
  <c r="C434" i="5"/>
  <c r="B434" i="5"/>
  <c r="A434" i="5"/>
  <c r="Z433" i="5"/>
  <c r="Y433" i="5"/>
  <c r="W433" i="5"/>
  <c r="J432" i="5"/>
  <c r="Z432" i="5"/>
  <c r="Y432" i="5"/>
  <c r="W432" i="5"/>
  <c r="F432" i="5"/>
  <c r="D432" i="5"/>
  <c r="C432" i="5"/>
  <c r="B432" i="5"/>
  <c r="A432" i="5"/>
  <c r="J431" i="5"/>
  <c r="Z431" i="5"/>
  <c r="Y431" i="5"/>
  <c r="W431" i="5"/>
  <c r="F431" i="5"/>
  <c r="D431" i="5"/>
  <c r="C431" i="5"/>
  <c r="B431" i="5"/>
  <c r="A431" i="5"/>
  <c r="G430" i="5"/>
  <c r="E430" i="5"/>
  <c r="J429" i="5"/>
  <c r="E429" i="5"/>
  <c r="J428" i="5"/>
  <c r="E428" i="5"/>
  <c r="J427" i="5"/>
  <c r="G427" i="5"/>
  <c r="F427" i="5"/>
  <c r="J426" i="5"/>
  <c r="G426" i="5"/>
  <c r="F426" i="5"/>
  <c r="F425" i="5"/>
  <c r="E425" i="5"/>
  <c r="D425" i="5"/>
  <c r="I425" i="5"/>
  <c r="C425" i="5"/>
  <c r="B425" i="5"/>
  <c r="A425" i="5"/>
  <c r="Z424" i="5"/>
  <c r="Y424" i="5"/>
  <c r="W424" i="5"/>
  <c r="J423" i="5"/>
  <c r="Z423" i="5"/>
  <c r="Y423" i="5"/>
  <c r="W423" i="5"/>
  <c r="F423" i="5"/>
  <c r="D423" i="5"/>
  <c r="C423" i="5"/>
  <c r="B423" i="5"/>
  <c r="A423" i="5"/>
  <c r="G422" i="5"/>
  <c r="E422" i="5"/>
  <c r="J421" i="5"/>
  <c r="E421" i="5"/>
  <c r="J420" i="5"/>
  <c r="E420" i="5"/>
  <c r="J419" i="5"/>
  <c r="G419" i="5"/>
  <c r="F419" i="5"/>
  <c r="J418" i="5"/>
  <c r="G418" i="5"/>
  <c r="F418" i="5"/>
  <c r="J417" i="5"/>
  <c r="G417" i="5"/>
  <c r="F417" i="5"/>
  <c r="J416" i="5"/>
  <c r="G416" i="5"/>
  <c r="F416" i="5"/>
  <c r="F415" i="5"/>
  <c r="E415" i="5"/>
  <c r="D415" i="5"/>
  <c r="I415" i="5"/>
  <c r="C415" i="5"/>
  <c r="B415" i="5"/>
  <c r="A415" i="5"/>
  <c r="Z414" i="5"/>
  <c r="Y414" i="5"/>
  <c r="W414" i="5"/>
  <c r="J413" i="5"/>
  <c r="Z413" i="5"/>
  <c r="Y413" i="5"/>
  <c r="W413" i="5"/>
  <c r="F413" i="5"/>
  <c r="D413" i="5"/>
  <c r="C413" i="5"/>
  <c r="B413" i="5"/>
  <c r="A413" i="5"/>
  <c r="G412" i="5"/>
  <c r="E412" i="5"/>
  <c r="J411" i="5"/>
  <c r="E411" i="5"/>
  <c r="J410" i="5"/>
  <c r="E410" i="5"/>
  <c r="J409" i="5"/>
  <c r="G409" i="5"/>
  <c r="F409" i="5"/>
  <c r="J408" i="5"/>
  <c r="G408" i="5"/>
  <c r="F408" i="5"/>
  <c r="J407" i="5"/>
  <c r="G407" i="5"/>
  <c r="F407" i="5"/>
  <c r="J406" i="5"/>
  <c r="G406" i="5"/>
  <c r="F406" i="5"/>
  <c r="F405" i="5"/>
  <c r="E405" i="5"/>
  <c r="D405" i="5"/>
  <c r="I405" i="5"/>
  <c r="C405" i="5"/>
  <c r="B405" i="5"/>
  <c r="A405" i="5"/>
  <c r="Z404" i="5"/>
  <c r="Y404" i="5"/>
  <c r="W404" i="5"/>
  <c r="J403" i="5"/>
  <c r="Z403" i="5"/>
  <c r="Y403" i="5"/>
  <c r="W403" i="5"/>
  <c r="F403" i="5"/>
  <c r="D403" i="5"/>
  <c r="C403" i="5"/>
  <c r="B403" i="5"/>
  <c r="A403" i="5"/>
  <c r="J402" i="5"/>
  <c r="Z402" i="5"/>
  <c r="Y402" i="5"/>
  <c r="W402" i="5"/>
  <c r="F402" i="5"/>
  <c r="D402" i="5"/>
  <c r="C402" i="5"/>
  <c r="B402" i="5"/>
  <c r="A402" i="5"/>
  <c r="G401" i="5"/>
  <c r="E401" i="5"/>
  <c r="J400" i="5"/>
  <c r="E400" i="5"/>
  <c r="J399" i="5"/>
  <c r="E399" i="5"/>
  <c r="J398" i="5"/>
  <c r="G398" i="5"/>
  <c r="F398" i="5"/>
  <c r="J397" i="5"/>
  <c r="G397" i="5"/>
  <c r="F397" i="5"/>
  <c r="J396" i="5"/>
  <c r="G396" i="5"/>
  <c r="F396" i="5"/>
  <c r="J395" i="5"/>
  <c r="G395" i="5"/>
  <c r="F395" i="5"/>
  <c r="F394" i="5"/>
  <c r="E394" i="5"/>
  <c r="D394" i="5"/>
  <c r="I394" i="5"/>
  <c r="C394" i="5"/>
  <c r="B394" i="5"/>
  <c r="A394" i="5"/>
  <c r="Z393" i="5"/>
  <c r="Y393" i="5"/>
  <c r="W393" i="5"/>
  <c r="J392" i="5"/>
  <c r="Z392" i="5"/>
  <c r="Y392" i="5"/>
  <c r="W392" i="5"/>
  <c r="F392" i="5"/>
  <c r="D392" i="5"/>
  <c r="C392" i="5"/>
  <c r="B392" i="5"/>
  <c r="A392" i="5"/>
  <c r="G391" i="5"/>
  <c r="E391" i="5"/>
  <c r="J390" i="5"/>
  <c r="E390" i="5"/>
  <c r="J389" i="5"/>
  <c r="E389" i="5"/>
  <c r="J388" i="5"/>
  <c r="G388" i="5"/>
  <c r="F388" i="5"/>
  <c r="J387" i="5"/>
  <c r="G387" i="5"/>
  <c r="F387" i="5"/>
  <c r="F386" i="5"/>
  <c r="E386" i="5"/>
  <c r="D386" i="5"/>
  <c r="I386" i="5"/>
  <c r="C386" i="5"/>
  <c r="B386" i="5"/>
  <c r="A386" i="5"/>
  <c r="Z385" i="5"/>
  <c r="Y385" i="5"/>
  <c r="W385" i="5"/>
  <c r="J384" i="5"/>
  <c r="Z384" i="5"/>
  <c r="Y384" i="5"/>
  <c r="W384" i="5"/>
  <c r="F384" i="5"/>
  <c r="D384" i="5"/>
  <c r="C384" i="5"/>
  <c r="B384" i="5"/>
  <c r="A384" i="5"/>
  <c r="G383" i="5"/>
  <c r="E383" i="5"/>
  <c r="J382" i="5"/>
  <c r="E382" i="5"/>
  <c r="J381" i="5"/>
  <c r="E381" i="5"/>
  <c r="J380" i="5"/>
  <c r="G380" i="5"/>
  <c r="F380" i="5"/>
  <c r="J379" i="5"/>
  <c r="G379" i="5"/>
  <c r="F379" i="5"/>
  <c r="J378" i="5"/>
  <c r="G378" i="5"/>
  <c r="F378" i="5"/>
  <c r="J377" i="5"/>
  <c r="G377" i="5"/>
  <c r="F377" i="5"/>
  <c r="F376" i="5"/>
  <c r="E376" i="5"/>
  <c r="D376" i="5"/>
  <c r="I376" i="5"/>
  <c r="C376" i="5"/>
  <c r="B376" i="5"/>
  <c r="A376" i="5"/>
  <c r="Z375" i="5"/>
  <c r="Y375" i="5"/>
  <c r="W375" i="5"/>
  <c r="J374" i="5"/>
  <c r="Z374" i="5"/>
  <c r="Y374" i="5"/>
  <c r="W374" i="5"/>
  <c r="F374" i="5"/>
  <c r="D374" i="5"/>
  <c r="C374" i="5"/>
  <c r="B374" i="5"/>
  <c r="A374" i="5"/>
  <c r="G373" i="5"/>
  <c r="E373" i="5"/>
  <c r="J372" i="5"/>
  <c r="E372" i="5"/>
  <c r="J371" i="5"/>
  <c r="E371" i="5"/>
  <c r="J370" i="5"/>
  <c r="G370" i="5"/>
  <c r="F370" i="5"/>
  <c r="J369" i="5"/>
  <c r="G369" i="5"/>
  <c r="F369" i="5"/>
  <c r="J368" i="5"/>
  <c r="G368" i="5"/>
  <c r="F368" i="5"/>
  <c r="J367" i="5"/>
  <c r="G367" i="5"/>
  <c r="F367" i="5"/>
  <c r="F366" i="5"/>
  <c r="E366" i="5"/>
  <c r="D366" i="5"/>
  <c r="I366" i="5"/>
  <c r="C366" i="5"/>
  <c r="B366" i="5"/>
  <c r="A366" i="5"/>
  <c r="Z365" i="5"/>
  <c r="Y365" i="5"/>
  <c r="W365" i="5"/>
  <c r="J364" i="5"/>
  <c r="Z364" i="5"/>
  <c r="Y364" i="5"/>
  <c r="W364" i="5"/>
  <c r="F364" i="5"/>
  <c r="D364" i="5"/>
  <c r="C364" i="5"/>
  <c r="B364" i="5"/>
  <c r="A364" i="5"/>
  <c r="J363" i="5"/>
  <c r="Z363" i="5"/>
  <c r="Y363" i="5"/>
  <c r="W363" i="5"/>
  <c r="F363" i="5"/>
  <c r="D363" i="5"/>
  <c r="C363" i="5"/>
  <c r="B363" i="5"/>
  <c r="A363" i="5"/>
  <c r="G362" i="5"/>
  <c r="E362" i="5"/>
  <c r="J361" i="5"/>
  <c r="E361" i="5"/>
  <c r="J360" i="5"/>
  <c r="E360" i="5"/>
  <c r="J359" i="5"/>
  <c r="G359" i="5"/>
  <c r="F359" i="5"/>
  <c r="J358" i="5"/>
  <c r="G358" i="5"/>
  <c r="F358" i="5"/>
  <c r="F357" i="5"/>
  <c r="E357" i="5"/>
  <c r="D357" i="5"/>
  <c r="I357" i="5"/>
  <c r="C357" i="5"/>
  <c r="B357" i="5"/>
  <c r="A357" i="5"/>
  <c r="Z356" i="5"/>
  <c r="Y356" i="5"/>
  <c r="W356" i="5"/>
  <c r="J355" i="5"/>
  <c r="Z355" i="5"/>
  <c r="Y355" i="5"/>
  <c r="W355" i="5"/>
  <c r="F355" i="5"/>
  <c r="D355" i="5"/>
  <c r="C355" i="5"/>
  <c r="B355" i="5"/>
  <c r="A355" i="5"/>
  <c r="G354" i="5"/>
  <c r="E354" i="5"/>
  <c r="J353" i="5"/>
  <c r="E353" i="5"/>
  <c r="J352" i="5"/>
  <c r="E352" i="5"/>
  <c r="J351" i="5"/>
  <c r="G351" i="5"/>
  <c r="F351" i="5"/>
  <c r="J350" i="5"/>
  <c r="G350" i="5"/>
  <c r="F350" i="5"/>
  <c r="J349" i="5"/>
  <c r="G349" i="5"/>
  <c r="F349" i="5"/>
  <c r="F348" i="5"/>
  <c r="E348" i="5"/>
  <c r="D348" i="5"/>
  <c r="I348" i="5"/>
  <c r="C348" i="5"/>
  <c r="B348" i="5"/>
  <c r="A348" i="5"/>
  <c r="Z347" i="5"/>
  <c r="Y347" i="5"/>
  <c r="W347" i="5"/>
  <c r="J346" i="5"/>
  <c r="Z346" i="5"/>
  <c r="Y346" i="5"/>
  <c r="W346" i="5"/>
  <c r="F346" i="5"/>
  <c r="D346" i="5"/>
  <c r="C346" i="5"/>
  <c r="B346" i="5"/>
  <c r="A346" i="5"/>
  <c r="G345" i="5"/>
  <c r="E345" i="5"/>
  <c r="J344" i="5"/>
  <c r="E344" i="5"/>
  <c r="J343" i="5"/>
  <c r="E343" i="5"/>
  <c r="J342" i="5"/>
  <c r="G342" i="5"/>
  <c r="F342" i="5"/>
  <c r="J341" i="5"/>
  <c r="G341" i="5"/>
  <c r="F341" i="5"/>
  <c r="J340" i="5"/>
  <c r="G340" i="5"/>
  <c r="F340" i="5"/>
  <c r="J339" i="5"/>
  <c r="G339" i="5"/>
  <c r="F339" i="5"/>
  <c r="F338" i="5"/>
  <c r="E338" i="5"/>
  <c r="D338" i="5"/>
  <c r="I338" i="5"/>
  <c r="C338" i="5"/>
  <c r="B338" i="5"/>
  <c r="A338" i="5"/>
  <c r="A337" i="5"/>
  <c r="Z335" i="5"/>
  <c r="Y335" i="5"/>
  <c r="X335" i="5"/>
  <c r="J334" i="5"/>
  <c r="Z334" i="5"/>
  <c r="Y334" i="5"/>
  <c r="X334" i="5"/>
  <c r="F334" i="5"/>
  <c r="D334" i="5"/>
  <c r="C334" i="5"/>
  <c r="B334" i="5"/>
  <c r="A334" i="5"/>
  <c r="J333" i="5"/>
  <c r="Z333" i="5"/>
  <c r="Y333" i="5"/>
  <c r="X333" i="5"/>
  <c r="F333" i="5"/>
  <c r="D333" i="5"/>
  <c r="C333" i="5"/>
  <c r="B333" i="5"/>
  <c r="A333" i="5"/>
  <c r="J332" i="5"/>
  <c r="Z332" i="5"/>
  <c r="Y332" i="5"/>
  <c r="X332" i="5"/>
  <c r="F332" i="5"/>
  <c r="D332" i="5"/>
  <c r="C332" i="5"/>
  <c r="B332" i="5"/>
  <c r="A332" i="5"/>
  <c r="J331" i="5"/>
  <c r="Z331" i="5"/>
  <c r="Y331" i="5"/>
  <c r="X331" i="5"/>
  <c r="F331" i="5"/>
  <c r="D331" i="5"/>
  <c r="C331" i="5"/>
  <c r="B331" i="5"/>
  <c r="A331" i="5"/>
  <c r="J330" i="5"/>
  <c r="Z330" i="5"/>
  <c r="Y330" i="5"/>
  <c r="X330" i="5"/>
  <c r="F330" i="5"/>
  <c r="D330" i="5"/>
  <c r="C330" i="5"/>
  <c r="B330" i="5"/>
  <c r="A330" i="5"/>
  <c r="J329" i="5"/>
  <c r="Z329" i="5"/>
  <c r="Y329" i="5"/>
  <c r="X329" i="5"/>
  <c r="F329" i="5"/>
  <c r="D329" i="5"/>
  <c r="C329" i="5"/>
  <c r="B329" i="5"/>
  <c r="A329" i="5"/>
  <c r="J328" i="5"/>
  <c r="Z328" i="5"/>
  <c r="Y328" i="5"/>
  <c r="X328" i="5"/>
  <c r="F328" i="5"/>
  <c r="D328" i="5"/>
  <c r="C328" i="5"/>
  <c r="B328" i="5"/>
  <c r="A328" i="5"/>
  <c r="G327" i="5"/>
  <c r="E327" i="5"/>
  <c r="J326" i="5"/>
  <c r="F326" i="5"/>
  <c r="E326" i="5"/>
  <c r="J325" i="5"/>
  <c r="F325" i="5"/>
  <c r="E325" i="5"/>
  <c r="J324" i="5"/>
  <c r="G324" i="5"/>
  <c r="F324" i="5"/>
  <c r="J323" i="5"/>
  <c r="G323" i="5"/>
  <c r="F323" i="5"/>
  <c r="J322" i="5"/>
  <c r="G322" i="5"/>
  <c r="F322" i="5"/>
  <c r="J321" i="5"/>
  <c r="G321" i="5"/>
  <c r="F321" i="5"/>
  <c r="F319" i="5"/>
  <c r="D319" i="5"/>
  <c r="I319" i="5"/>
  <c r="C319" i="5"/>
  <c r="B319" i="5"/>
  <c r="A319" i="5"/>
  <c r="Z318" i="5"/>
  <c r="Y318" i="5"/>
  <c r="X318" i="5"/>
  <c r="J317" i="5"/>
  <c r="Z317" i="5"/>
  <c r="Y317" i="5"/>
  <c r="X317" i="5"/>
  <c r="F317" i="5"/>
  <c r="D317" i="5"/>
  <c r="C317" i="5"/>
  <c r="B317" i="5"/>
  <c r="A317" i="5"/>
  <c r="G316" i="5"/>
  <c r="E316" i="5"/>
  <c r="J315" i="5"/>
  <c r="F315" i="5"/>
  <c r="E315" i="5"/>
  <c r="J314" i="5"/>
  <c r="F314" i="5"/>
  <c r="E314" i="5"/>
  <c r="J313" i="5"/>
  <c r="G313" i="5"/>
  <c r="F313" i="5"/>
  <c r="J312" i="5"/>
  <c r="G312" i="5"/>
  <c r="F312" i="5"/>
  <c r="J311" i="5"/>
  <c r="G311" i="5"/>
  <c r="F311" i="5"/>
  <c r="J310" i="5"/>
  <c r="G310" i="5"/>
  <c r="F310" i="5"/>
  <c r="F308" i="5"/>
  <c r="D308" i="5"/>
  <c r="I308" i="5"/>
  <c r="C308" i="5"/>
  <c r="B308" i="5"/>
  <c r="A308" i="5"/>
  <c r="Z307" i="5"/>
  <c r="Y307" i="5"/>
  <c r="X307" i="5"/>
  <c r="J306" i="5"/>
  <c r="Z306" i="5"/>
  <c r="Y306" i="5"/>
  <c r="X306" i="5"/>
  <c r="F306" i="5"/>
  <c r="D306" i="5"/>
  <c r="C306" i="5"/>
  <c r="B306" i="5"/>
  <c r="A306" i="5"/>
  <c r="J305" i="5"/>
  <c r="Z305" i="5"/>
  <c r="Y305" i="5"/>
  <c r="X305" i="5"/>
  <c r="F305" i="5"/>
  <c r="D305" i="5"/>
  <c r="C305" i="5"/>
  <c r="B305" i="5"/>
  <c r="A305" i="5"/>
  <c r="G304" i="5"/>
  <c r="E304" i="5"/>
  <c r="J303" i="5"/>
  <c r="E303" i="5"/>
  <c r="J302" i="5"/>
  <c r="E302" i="5"/>
  <c r="J301" i="5"/>
  <c r="G301" i="5"/>
  <c r="F301" i="5"/>
  <c r="J300" i="5"/>
  <c r="G300" i="5"/>
  <c r="F300" i="5"/>
  <c r="J299" i="5"/>
  <c r="G299" i="5"/>
  <c r="F299" i="5"/>
  <c r="J298" i="5"/>
  <c r="G298" i="5"/>
  <c r="F298" i="5"/>
  <c r="F297" i="5"/>
  <c r="E297" i="5"/>
  <c r="D297" i="5"/>
  <c r="I297" i="5"/>
  <c r="C297" i="5"/>
  <c r="B297" i="5"/>
  <c r="A297" i="5"/>
  <c r="Z296" i="5"/>
  <c r="Y296" i="5"/>
  <c r="X296" i="5"/>
  <c r="J295" i="5"/>
  <c r="Z295" i="5"/>
  <c r="Y295" i="5"/>
  <c r="X295" i="5"/>
  <c r="F295" i="5"/>
  <c r="D295" i="5"/>
  <c r="C295" i="5"/>
  <c r="B295" i="5"/>
  <c r="A295" i="5"/>
  <c r="J294" i="5"/>
  <c r="Z294" i="5"/>
  <c r="Y294" i="5"/>
  <c r="X294" i="5"/>
  <c r="F294" i="5"/>
  <c r="D294" i="5"/>
  <c r="C294" i="5"/>
  <c r="B294" i="5"/>
  <c r="A294" i="5"/>
  <c r="G293" i="5"/>
  <c r="E293" i="5"/>
  <c r="J292" i="5"/>
  <c r="E292" i="5"/>
  <c r="J291" i="5"/>
  <c r="E291" i="5"/>
  <c r="J290" i="5"/>
  <c r="G290" i="5"/>
  <c r="F290" i="5"/>
  <c r="J289" i="5"/>
  <c r="G289" i="5"/>
  <c r="F289" i="5"/>
  <c r="J288" i="5"/>
  <c r="G288" i="5"/>
  <c r="F288" i="5"/>
  <c r="J287" i="5"/>
  <c r="G287" i="5"/>
  <c r="F287" i="5"/>
  <c r="F286" i="5"/>
  <c r="E286" i="5"/>
  <c r="D286" i="5"/>
  <c r="I286" i="5"/>
  <c r="C286" i="5"/>
  <c r="B286" i="5"/>
  <c r="A286" i="5"/>
  <c r="Z285" i="5"/>
  <c r="Y285" i="5"/>
  <c r="X285" i="5"/>
  <c r="J284" i="5"/>
  <c r="Z284" i="5"/>
  <c r="Y284" i="5"/>
  <c r="X284" i="5"/>
  <c r="F284" i="5"/>
  <c r="D284" i="5"/>
  <c r="C284" i="5"/>
  <c r="B284" i="5"/>
  <c r="A284" i="5"/>
  <c r="J283" i="5"/>
  <c r="Z283" i="5"/>
  <c r="Y283" i="5"/>
  <c r="X283" i="5"/>
  <c r="F283" i="5"/>
  <c r="D283" i="5"/>
  <c r="C283" i="5"/>
  <c r="B283" i="5"/>
  <c r="A283" i="5"/>
  <c r="G282" i="5"/>
  <c r="E282" i="5"/>
  <c r="J281" i="5"/>
  <c r="E281" i="5"/>
  <c r="J280" i="5"/>
  <c r="E280" i="5"/>
  <c r="J279" i="5"/>
  <c r="G279" i="5"/>
  <c r="F279" i="5"/>
  <c r="J278" i="5"/>
  <c r="G278" i="5"/>
  <c r="F278" i="5"/>
  <c r="J277" i="5"/>
  <c r="G277" i="5"/>
  <c r="F277" i="5"/>
  <c r="J276" i="5"/>
  <c r="G276" i="5"/>
  <c r="F276" i="5"/>
  <c r="F275" i="5"/>
  <c r="E275" i="5"/>
  <c r="D275" i="5"/>
  <c r="I275" i="5"/>
  <c r="C275" i="5"/>
  <c r="B275" i="5"/>
  <c r="A275" i="5"/>
  <c r="Z274" i="5"/>
  <c r="Y274" i="5"/>
  <c r="X274" i="5"/>
  <c r="G273" i="5"/>
  <c r="E273" i="5"/>
  <c r="J272" i="5"/>
  <c r="F272" i="5"/>
  <c r="E272" i="5"/>
  <c r="J271" i="5"/>
  <c r="F271" i="5"/>
  <c r="E271" i="5"/>
  <c r="J270" i="5"/>
  <c r="G270" i="5"/>
  <c r="F270" i="5"/>
  <c r="F269" i="5"/>
  <c r="E269" i="5"/>
  <c r="D269" i="5"/>
  <c r="I269" i="5"/>
  <c r="C269" i="5"/>
  <c r="B269" i="5"/>
  <c r="A269" i="5"/>
  <c r="Z268" i="5"/>
  <c r="Y268" i="5"/>
  <c r="X268" i="5"/>
  <c r="J267" i="5"/>
  <c r="Z267" i="5"/>
  <c r="Y267" i="5"/>
  <c r="X267" i="5"/>
  <c r="F267" i="5"/>
  <c r="D267" i="5"/>
  <c r="C267" i="5"/>
  <c r="B267" i="5"/>
  <c r="A267" i="5"/>
  <c r="J266" i="5"/>
  <c r="Z266" i="5"/>
  <c r="Y266" i="5"/>
  <c r="X266" i="5"/>
  <c r="F266" i="5"/>
  <c r="D266" i="5"/>
  <c r="C266" i="5"/>
  <c r="B266" i="5"/>
  <c r="A266" i="5"/>
  <c r="G265" i="5"/>
  <c r="E265" i="5"/>
  <c r="J264" i="5"/>
  <c r="E264" i="5"/>
  <c r="J263" i="5"/>
  <c r="E263" i="5"/>
  <c r="J262" i="5"/>
  <c r="G262" i="5"/>
  <c r="F262" i="5"/>
  <c r="J261" i="5"/>
  <c r="G261" i="5"/>
  <c r="F261" i="5"/>
  <c r="J260" i="5"/>
  <c r="G260" i="5"/>
  <c r="F260" i="5"/>
  <c r="J259" i="5"/>
  <c r="G259" i="5"/>
  <c r="F259" i="5"/>
  <c r="F258" i="5"/>
  <c r="E258" i="5"/>
  <c r="D258" i="5"/>
  <c r="I258" i="5"/>
  <c r="C258" i="5"/>
  <c r="B258" i="5"/>
  <c r="A258" i="5"/>
  <c r="Z257" i="5"/>
  <c r="Y257" i="5"/>
  <c r="X257" i="5"/>
  <c r="J256" i="5"/>
  <c r="Z256" i="5"/>
  <c r="Y256" i="5"/>
  <c r="X256" i="5"/>
  <c r="F256" i="5"/>
  <c r="D256" i="5"/>
  <c r="C256" i="5"/>
  <c r="B256" i="5"/>
  <c r="A256" i="5"/>
  <c r="J255" i="5"/>
  <c r="Z255" i="5"/>
  <c r="Y255" i="5"/>
  <c r="X255" i="5"/>
  <c r="F255" i="5"/>
  <c r="D255" i="5"/>
  <c r="C255" i="5"/>
  <c r="B255" i="5"/>
  <c r="A255" i="5"/>
  <c r="G254" i="5"/>
  <c r="E254" i="5"/>
  <c r="J253" i="5"/>
  <c r="F253" i="5"/>
  <c r="E253" i="5"/>
  <c r="J252" i="5"/>
  <c r="F252" i="5"/>
  <c r="E252" i="5"/>
  <c r="J251" i="5"/>
  <c r="G251" i="5"/>
  <c r="F251" i="5"/>
  <c r="J250" i="5"/>
  <c r="G250" i="5"/>
  <c r="F250" i="5"/>
  <c r="J249" i="5"/>
  <c r="G249" i="5"/>
  <c r="F249" i="5"/>
  <c r="J248" i="5"/>
  <c r="G248" i="5"/>
  <c r="F248" i="5"/>
  <c r="F247" i="5"/>
  <c r="E247" i="5"/>
  <c r="D247" i="5"/>
  <c r="I247" i="5"/>
  <c r="C247" i="5"/>
  <c r="B247" i="5"/>
  <c r="A247" i="5"/>
  <c r="Z246" i="5"/>
  <c r="Y246" i="5"/>
  <c r="X246" i="5"/>
  <c r="J245" i="5"/>
  <c r="Z245" i="5"/>
  <c r="Y245" i="5"/>
  <c r="X245" i="5"/>
  <c r="F245" i="5"/>
  <c r="D245" i="5"/>
  <c r="C245" i="5"/>
  <c r="B245" i="5"/>
  <c r="A245" i="5"/>
  <c r="G244" i="5"/>
  <c r="E244" i="5"/>
  <c r="J243" i="5"/>
  <c r="F243" i="5"/>
  <c r="E243" i="5"/>
  <c r="J242" i="5"/>
  <c r="F242" i="5"/>
  <c r="E242" i="5"/>
  <c r="J241" i="5"/>
  <c r="G241" i="5"/>
  <c r="F241" i="5"/>
  <c r="J240" i="5"/>
  <c r="G240" i="5"/>
  <c r="F240" i="5"/>
  <c r="J239" i="5"/>
  <c r="G239" i="5"/>
  <c r="F239" i="5"/>
  <c r="J238" i="5"/>
  <c r="G238" i="5"/>
  <c r="F238" i="5"/>
  <c r="F236" i="5"/>
  <c r="D236" i="5"/>
  <c r="I236" i="5"/>
  <c r="C236" i="5"/>
  <c r="B236" i="5"/>
  <c r="A236" i="5"/>
  <c r="Z235" i="5"/>
  <c r="Y235" i="5"/>
  <c r="X235" i="5"/>
  <c r="G234" i="5"/>
  <c r="E234" i="5"/>
  <c r="J233" i="5"/>
  <c r="F233" i="5"/>
  <c r="E233" i="5"/>
  <c r="J232" i="5"/>
  <c r="F232" i="5"/>
  <c r="E232" i="5"/>
  <c r="J231" i="5"/>
  <c r="G231" i="5"/>
  <c r="F231" i="5"/>
  <c r="J230" i="5"/>
  <c r="G230" i="5"/>
  <c r="F230" i="5"/>
  <c r="J229" i="5"/>
  <c r="G229" i="5"/>
  <c r="F229" i="5"/>
  <c r="J228" i="5"/>
  <c r="G228" i="5"/>
  <c r="F228" i="5"/>
  <c r="F227" i="5"/>
  <c r="E227" i="5"/>
  <c r="D227" i="5"/>
  <c r="I227" i="5"/>
  <c r="C227" i="5"/>
  <c r="B227" i="5"/>
  <c r="A227" i="5"/>
  <c r="Z226" i="5"/>
  <c r="Y226" i="5"/>
  <c r="X226" i="5"/>
  <c r="J225" i="5"/>
  <c r="Z225" i="5"/>
  <c r="Y225" i="5"/>
  <c r="X225" i="5"/>
  <c r="F225" i="5"/>
  <c r="D225" i="5"/>
  <c r="C225" i="5"/>
  <c r="B225" i="5"/>
  <c r="A225" i="5"/>
  <c r="G224" i="5"/>
  <c r="E224" i="5"/>
  <c r="J223" i="5"/>
  <c r="F223" i="5"/>
  <c r="E223" i="5"/>
  <c r="J222" i="5"/>
  <c r="F222" i="5"/>
  <c r="E222" i="5"/>
  <c r="J221" i="5"/>
  <c r="G221" i="5"/>
  <c r="F221" i="5"/>
  <c r="J220" i="5"/>
  <c r="G220" i="5"/>
  <c r="F220" i="5"/>
  <c r="J219" i="5"/>
  <c r="G219" i="5"/>
  <c r="F219" i="5"/>
  <c r="F217" i="5"/>
  <c r="D217" i="5"/>
  <c r="I217" i="5"/>
  <c r="C217" i="5"/>
  <c r="B217" i="5"/>
  <c r="A217" i="5"/>
  <c r="Z216" i="5"/>
  <c r="Y216" i="5"/>
  <c r="X216" i="5"/>
  <c r="G215" i="5"/>
  <c r="E215" i="5"/>
  <c r="J214" i="5"/>
  <c r="F214" i="5"/>
  <c r="E214" i="5"/>
  <c r="J213" i="5"/>
  <c r="F213" i="5"/>
  <c r="E213" i="5"/>
  <c r="J212" i="5"/>
  <c r="G212" i="5"/>
  <c r="F212" i="5"/>
  <c r="J211" i="5"/>
  <c r="G211" i="5"/>
  <c r="F211" i="5"/>
  <c r="J210" i="5"/>
  <c r="G210" i="5"/>
  <c r="F210" i="5"/>
  <c r="J209" i="5"/>
  <c r="G209" i="5"/>
  <c r="F209" i="5"/>
  <c r="F207" i="5"/>
  <c r="D207" i="5"/>
  <c r="I207" i="5"/>
  <c r="C207" i="5"/>
  <c r="B207" i="5"/>
  <c r="A207" i="5"/>
  <c r="Z206" i="5"/>
  <c r="Y206" i="5"/>
  <c r="X206" i="5"/>
  <c r="G205" i="5"/>
  <c r="E205" i="5"/>
  <c r="J204" i="5"/>
  <c r="F204" i="5"/>
  <c r="E204" i="5"/>
  <c r="J203" i="5"/>
  <c r="F203" i="5"/>
  <c r="E203" i="5"/>
  <c r="J202" i="5"/>
  <c r="G202" i="5"/>
  <c r="F202" i="5"/>
  <c r="J201" i="5"/>
  <c r="G201" i="5"/>
  <c r="F201" i="5"/>
  <c r="J200" i="5"/>
  <c r="G200" i="5"/>
  <c r="F200" i="5"/>
  <c r="J199" i="5"/>
  <c r="G199" i="5"/>
  <c r="F199" i="5"/>
  <c r="F197" i="5"/>
  <c r="D197" i="5"/>
  <c r="I197" i="5"/>
  <c r="C197" i="5"/>
  <c r="B197" i="5"/>
  <c r="A197" i="5"/>
  <c r="Z196" i="5"/>
  <c r="Y196" i="5"/>
  <c r="X196" i="5"/>
  <c r="J195" i="5"/>
  <c r="Z195" i="5"/>
  <c r="Y195" i="5"/>
  <c r="X195" i="5"/>
  <c r="F195" i="5"/>
  <c r="D195" i="5"/>
  <c r="C195" i="5"/>
  <c r="B195" i="5"/>
  <c r="A195" i="5"/>
  <c r="G194" i="5"/>
  <c r="E194" i="5"/>
  <c r="J193" i="5"/>
  <c r="F193" i="5"/>
  <c r="E193" i="5"/>
  <c r="J192" i="5"/>
  <c r="F192" i="5"/>
  <c r="E192" i="5"/>
  <c r="J191" i="5"/>
  <c r="G191" i="5"/>
  <c r="F191" i="5"/>
  <c r="J190" i="5"/>
  <c r="G190" i="5"/>
  <c r="F190" i="5"/>
  <c r="J189" i="5"/>
  <c r="G189" i="5"/>
  <c r="F189" i="5"/>
  <c r="J188" i="5"/>
  <c r="G188" i="5"/>
  <c r="F188" i="5"/>
  <c r="F186" i="5"/>
  <c r="D186" i="5"/>
  <c r="I186" i="5"/>
  <c r="C186" i="5"/>
  <c r="B186" i="5"/>
  <c r="A186" i="5"/>
  <c r="Z185" i="5"/>
  <c r="Y185" i="5"/>
  <c r="X185" i="5"/>
  <c r="G184" i="5"/>
  <c r="E184" i="5"/>
  <c r="J183" i="5"/>
  <c r="F183" i="5"/>
  <c r="E183" i="5"/>
  <c r="J182" i="5"/>
  <c r="F182" i="5"/>
  <c r="E182" i="5"/>
  <c r="J181" i="5"/>
  <c r="G181" i="5"/>
  <c r="F181" i="5"/>
  <c r="J180" i="5"/>
  <c r="G180" i="5"/>
  <c r="F180" i="5"/>
  <c r="J179" i="5"/>
  <c r="G179" i="5"/>
  <c r="F179" i="5"/>
  <c r="J178" i="5"/>
  <c r="G178" i="5"/>
  <c r="F178" i="5"/>
  <c r="F176" i="5"/>
  <c r="D176" i="5"/>
  <c r="I176" i="5"/>
  <c r="C176" i="5"/>
  <c r="B176" i="5"/>
  <c r="A176" i="5"/>
  <c r="Z175" i="5"/>
  <c r="Y175" i="5"/>
  <c r="X175" i="5"/>
  <c r="J174" i="5"/>
  <c r="Z174" i="5"/>
  <c r="Y174" i="5"/>
  <c r="X174" i="5"/>
  <c r="F174" i="5"/>
  <c r="D174" i="5"/>
  <c r="C174" i="5"/>
  <c r="B174" i="5"/>
  <c r="A174" i="5"/>
  <c r="G173" i="5"/>
  <c r="E173" i="5"/>
  <c r="J172" i="5"/>
  <c r="F172" i="5"/>
  <c r="E172" i="5"/>
  <c r="J171" i="5"/>
  <c r="F171" i="5"/>
  <c r="E171" i="5"/>
  <c r="J170" i="5"/>
  <c r="G170" i="5"/>
  <c r="F170" i="5"/>
  <c r="J169" i="5"/>
  <c r="G169" i="5"/>
  <c r="F169" i="5"/>
  <c r="J168" i="5"/>
  <c r="G168" i="5"/>
  <c r="F168" i="5"/>
  <c r="J167" i="5"/>
  <c r="G167" i="5"/>
  <c r="F167" i="5"/>
  <c r="F166" i="5"/>
  <c r="E166" i="5"/>
  <c r="D166" i="5"/>
  <c r="I166" i="5"/>
  <c r="C166" i="5"/>
  <c r="B166" i="5"/>
  <c r="A166" i="5"/>
  <c r="Z165" i="5"/>
  <c r="Y165" i="5"/>
  <c r="X165" i="5"/>
  <c r="J164" i="5"/>
  <c r="Z164" i="5"/>
  <c r="Y164" i="5"/>
  <c r="X164" i="5"/>
  <c r="F164" i="5"/>
  <c r="D164" i="5"/>
  <c r="C164" i="5"/>
  <c r="B164" i="5"/>
  <c r="A164" i="5"/>
  <c r="G163" i="5"/>
  <c r="E163" i="5"/>
  <c r="J162" i="5"/>
  <c r="F162" i="5"/>
  <c r="E162" i="5"/>
  <c r="J161" i="5"/>
  <c r="F161" i="5"/>
  <c r="E161" i="5"/>
  <c r="J160" i="5"/>
  <c r="G160" i="5"/>
  <c r="F160" i="5"/>
  <c r="J159" i="5"/>
  <c r="G159" i="5"/>
  <c r="F159" i="5"/>
  <c r="J158" i="5"/>
  <c r="G158" i="5"/>
  <c r="F158" i="5"/>
  <c r="J157" i="5"/>
  <c r="G157" i="5"/>
  <c r="F157" i="5"/>
  <c r="F155" i="5"/>
  <c r="D155" i="5"/>
  <c r="I155" i="5"/>
  <c r="C155" i="5"/>
  <c r="B155" i="5"/>
  <c r="A155" i="5"/>
  <c r="Z154" i="5"/>
  <c r="Y154" i="5"/>
  <c r="X154" i="5"/>
  <c r="J153" i="5"/>
  <c r="Z153" i="5"/>
  <c r="Y153" i="5"/>
  <c r="X153" i="5"/>
  <c r="F153" i="5"/>
  <c r="D153" i="5"/>
  <c r="C153" i="5"/>
  <c r="B153" i="5"/>
  <c r="A153" i="5"/>
  <c r="G152" i="5"/>
  <c r="E152" i="5"/>
  <c r="J151" i="5"/>
  <c r="F151" i="5"/>
  <c r="E151" i="5"/>
  <c r="J150" i="5"/>
  <c r="F150" i="5"/>
  <c r="E150" i="5"/>
  <c r="J149" i="5"/>
  <c r="G149" i="5"/>
  <c r="F149" i="5"/>
  <c r="J148" i="5"/>
  <c r="G148" i="5"/>
  <c r="F148" i="5"/>
  <c r="J147" i="5"/>
  <c r="G147" i="5"/>
  <c r="F147" i="5"/>
  <c r="J146" i="5"/>
  <c r="G146" i="5"/>
  <c r="F146" i="5"/>
  <c r="F144" i="5"/>
  <c r="D144" i="5"/>
  <c r="I144" i="5"/>
  <c r="C144" i="5"/>
  <c r="B144" i="5"/>
  <c r="A144" i="5"/>
  <c r="Z143" i="5"/>
  <c r="Y143" i="5"/>
  <c r="X143" i="5"/>
  <c r="J142" i="5"/>
  <c r="Z142" i="5"/>
  <c r="Y142" i="5"/>
  <c r="X142" i="5"/>
  <c r="F142" i="5"/>
  <c r="D142" i="5"/>
  <c r="C142" i="5"/>
  <c r="B142" i="5"/>
  <c r="A142" i="5"/>
  <c r="G141" i="5"/>
  <c r="E141" i="5"/>
  <c r="J140" i="5"/>
  <c r="F140" i="5"/>
  <c r="E140" i="5"/>
  <c r="J139" i="5"/>
  <c r="F139" i="5"/>
  <c r="E139" i="5"/>
  <c r="J138" i="5"/>
  <c r="G138" i="5"/>
  <c r="F138" i="5"/>
  <c r="J137" i="5"/>
  <c r="G137" i="5"/>
  <c r="F137" i="5"/>
  <c r="J136" i="5"/>
  <c r="G136" i="5"/>
  <c r="F136" i="5"/>
  <c r="J135" i="5"/>
  <c r="G135" i="5"/>
  <c r="F135" i="5"/>
  <c r="F133" i="5"/>
  <c r="D133" i="5"/>
  <c r="I133" i="5"/>
  <c r="C133" i="5"/>
  <c r="B133" i="5"/>
  <c r="A133" i="5"/>
  <c r="Z132" i="5"/>
  <c r="Y132" i="5"/>
  <c r="X132" i="5"/>
  <c r="J131" i="5"/>
  <c r="Z131" i="5"/>
  <c r="Y131" i="5"/>
  <c r="X131" i="5"/>
  <c r="F131" i="5"/>
  <c r="D131" i="5"/>
  <c r="C131" i="5"/>
  <c r="B131" i="5"/>
  <c r="A131" i="5"/>
  <c r="G130" i="5"/>
  <c r="E130" i="5"/>
  <c r="J129" i="5"/>
  <c r="F129" i="5"/>
  <c r="E129" i="5"/>
  <c r="J128" i="5"/>
  <c r="F128" i="5"/>
  <c r="E128" i="5"/>
  <c r="J127" i="5"/>
  <c r="G127" i="5"/>
  <c r="F127" i="5"/>
  <c r="J126" i="5"/>
  <c r="G126" i="5"/>
  <c r="F126" i="5"/>
  <c r="J125" i="5"/>
  <c r="G125" i="5"/>
  <c r="F125" i="5"/>
  <c r="J124" i="5"/>
  <c r="G124" i="5"/>
  <c r="F124" i="5"/>
  <c r="F122" i="5"/>
  <c r="D122" i="5"/>
  <c r="I122" i="5"/>
  <c r="C122" i="5"/>
  <c r="B122" i="5"/>
  <c r="A122" i="5"/>
  <c r="Z121" i="5"/>
  <c r="Y121" i="5"/>
  <c r="X121" i="5"/>
  <c r="J120" i="5"/>
  <c r="Z120" i="5"/>
  <c r="Y120" i="5"/>
  <c r="X120" i="5"/>
  <c r="F120" i="5"/>
  <c r="D120" i="5"/>
  <c r="C120" i="5"/>
  <c r="B120" i="5"/>
  <c r="A120" i="5"/>
  <c r="J119" i="5"/>
  <c r="Z119" i="5"/>
  <c r="Y119" i="5"/>
  <c r="X119" i="5"/>
  <c r="F119" i="5"/>
  <c r="D119" i="5"/>
  <c r="C119" i="5"/>
  <c r="B119" i="5"/>
  <c r="A119" i="5"/>
  <c r="J118" i="5"/>
  <c r="Z118" i="5"/>
  <c r="Y118" i="5"/>
  <c r="X118" i="5"/>
  <c r="F118" i="5"/>
  <c r="D118" i="5"/>
  <c r="C118" i="5"/>
  <c r="B118" i="5"/>
  <c r="A118" i="5"/>
  <c r="G117" i="5"/>
  <c r="E117" i="5"/>
  <c r="J116" i="5"/>
  <c r="F116" i="5"/>
  <c r="E116" i="5"/>
  <c r="J115" i="5"/>
  <c r="F115" i="5"/>
  <c r="E115" i="5"/>
  <c r="J114" i="5"/>
  <c r="G114" i="5"/>
  <c r="F114" i="5"/>
  <c r="J113" i="5"/>
  <c r="G113" i="5"/>
  <c r="F113" i="5"/>
  <c r="J112" i="5"/>
  <c r="G112" i="5"/>
  <c r="F112" i="5"/>
  <c r="J111" i="5"/>
  <c r="G111" i="5"/>
  <c r="F111" i="5"/>
  <c r="F109" i="5"/>
  <c r="D109" i="5"/>
  <c r="I109" i="5"/>
  <c r="C109" i="5"/>
  <c r="B109" i="5"/>
  <c r="A109" i="5"/>
  <c r="Z108" i="5"/>
  <c r="Y108" i="5"/>
  <c r="X108" i="5"/>
  <c r="J107" i="5"/>
  <c r="Z107" i="5"/>
  <c r="Y107" i="5"/>
  <c r="X107" i="5"/>
  <c r="F107" i="5"/>
  <c r="D107" i="5"/>
  <c r="C107" i="5"/>
  <c r="B107" i="5"/>
  <c r="A107" i="5"/>
  <c r="J106" i="5"/>
  <c r="Z106" i="5"/>
  <c r="Y106" i="5"/>
  <c r="X106" i="5"/>
  <c r="F106" i="5"/>
  <c r="D106" i="5"/>
  <c r="C106" i="5"/>
  <c r="B106" i="5"/>
  <c r="A106" i="5"/>
  <c r="J105" i="5"/>
  <c r="Z105" i="5"/>
  <c r="Y105" i="5"/>
  <c r="X105" i="5"/>
  <c r="F105" i="5"/>
  <c r="D105" i="5"/>
  <c r="C105" i="5"/>
  <c r="B105" i="5"/>
  <c r="A105" i="5"/>
  <c r="J104" i="5"/>
  <c r="Z104" i="5"/>
  <c r="Y104" i="5"/>
  <c r="X104" i="5"/>
  <c r="F104" i="5"/>
  <c r="D104" i="5"/>
  <c r="C104" i="5"/>
  <c r="B104" i="5"/>
  <c r="A104" i="5"/>
  <c r="G103" i="5"/>
  <c r="E103" i="5"/>
  <c r="J102" i="5"/>
  <c r="F102" i="5"/>
  <c r="E102" i="5"/>
  <c r="J101" i="5"/>
  <c r="F101" i="5"/>
  <c r="E101" i="5"/>
  <c r="J100" i="5"/>
  <c r="G100" i="5"/>
  <c r="F100" i="5"/>
  <c r="J99" i="5"/>
  <c r="G99" i="5"/>
  <c r="F99" i="5"/>
  <c r="J98" i="5"/>
  <c r="G98" i="5"/>
  <c r="F98" i="5"/>
  <c r="J97" i="5"/>
  <c r="G97" i="5"/>
  <c r="F97" i="5"/>
  <c r="F95" i="5"/>
  <c r="D95" i="5"/>
  <c r="I95" i="5"/>
  <c r="C95" i="5"/>
  <c r="B95" i="5"/>
  <c r="A95" i="5"/>
  <c r="Z94" i="5"/>
  <c r="Y94" i="5"/>
  <c r="X94" i="5"/>
  <c r="J93" i="5"/>
  <c r="Z93" i="5"/>
  <c r="Y93" i="5"/>
  <c r="X93" i="5"/>
  <c r="F93" i="5"/>
  <c r="D93" i="5"/>
  <c r="C93" i="5"/>
  <c r="B93" i="5"/>
  <c r="A93" i="5"/>
  <c r="J92" i="5"/>
  <c r="Z92" i="5"/>
  <c r="Y92" i="5"/>
  <c r="X92" i="5"/>
  <c r="F92" i="5"/>
  <c r="D92" i="5"/>
  <c r="C92" i="5"/>
  <c r="B92" i="5"/>
  <c r="A92" i="5"/>
  <c r="J91" i="5"/>
  <c r="Z91" i="5"/>
  <c r="Y91" i="5"/>
  <c r="X91" i="5"/>
  <c r="F91" i="5"/>
  <c r="D91" i="5"/>
  <c r="C91" i="5"/>
  <c r="B91" i="5"/>
  <c r="A91" i="5"/>
  <c r="G90" i="5"/>
  <c r="E90" i="5"/>
  <c r="J89" i="5"/>
  <c r="F89" i="5"/>
  <c r="E89" i="5"/>
  <c r="J88" i="5"/>
  <c r="F88" i="5"/>
  <c r="E88" i="5"/>
  <c r="J87" i="5"/>
  <c r="G87" i="5"/>
  <c r="F87" i="5"/>
  <c r="J86" i="5"/>
  <c r="G86" i="5"/>
  <c r="F86" i="5"/>
  <c r="J85" i="5"/>
  <c r="G85" i="5"/>
  <c r="F85" i="5"/>
  <c r="J84" i="5"/>
  <c r="G84" i="5"/>
  <c r="F84" i="5"/>
  <c r="F83" i="5"/>
  <c r="E83" i="5"/>
  <c r="D83" i="5"/>
  <c r="I83" i="5"/>
  <c r="C83" i="5"/>
  <c r="B83" i="5"/>
  <c r="A83" i="5"/>
  <c r="J82" i="5"/>
  <c r="P82" i="5" s="1"/>
  <c r="G82" i="5"/>
  <c r="O82" i="5" s="1"/>
  <c r="Z82" i="5"/>
  <c r="Y82" i="5"/>
  <c r="X82" i="5"/>
  <c r="W82" i="5"/>
  <c r="F81" i="5"/>
  <c r="E81" i="5"/>
  <c r="D81" i="5"/>
  <c r="I81" i="5"/>
  <c r="C81" i="5"/>
  <c r="B81" i="5"/>
  <c r="A81" i="5"/>
  <c r="P80" i="5"/>
  <c r="J80" i="5"/>
  <c r="G80" i="5"/>
  <c r="O80" i="5" s="1"/>
  <c r="Z80" i="5"/>
  <c r="Y80" i="5"/>
  <c r="X80" i="5"/>
  <c r="W80" i="5"/>
  <c r="F79" i="5"/>
  <c r="E79" i="5"/>
  <c r="D79" i="5"/>
  <c r="I79" i="5"/>
  <c r="C79" i="5"/>
  <c r="B79" i="5"/>
  <c r="A79" i="5"/>
  <c r="Z78" i="5"/>
  <c r="Y78" i="5"/>
  <c r="X78" i="5"/>
  <c r="G77" i="5"/>
  <c r="E77" i="5"/>
  <c r="J76" i="5"/>
  <c r="E76" i="5"/>
  <c r="J75" i="5"/>
  <c r="E75" i="5"/>
  <c r="J74" i="5"/>
  <c r="G74" i="5"/>
  <c r="F74" i="5"/>
  <c r="J73" i="5"/>
  <c r="G73" i="5"/>
  <c r="F73" i="5"/>
  <c r="F71" i="5"/>
  <c r="D71" i="5"/>
  <c r="I71" i="5"/>
  <c r="C71" i="5"/>
  <c r="B71" i="5"/>
  <c r="A71" i="5"/>
  <c r="Z70" i="5"/>
  <c r="Y70" i="5"/>
  <c r="X70" i="5"/>
  <c r="G69" i="5"/>
  <c r="E69" i="5"/>
  <c r="J68" i="5"/>
  <c r="E68" i="5"/>
  <c r="J67" i="5"/>
  <c r="E67" i="5"/>
  <c r="J66" i="5"/>
  <c r="G66" i="5"/>
  <c r="F66" i="5"/>
  <c r="F64" i="5"/>
  <c r="D64" i="5"/>
  <c r="I64" i="5"/>
  <c r="C64" i="5"/>
  <c r="B64" i="5"/>
  <c r="A64" i="5"/>
  <c r="Z63" i="5"/>
  <c r="Y63" i="5"/>
  <c r="X63" i="5"/>
  <c r="G62" i="5"/>
  <c r="E62" i="5"/>
  <c r="J61" i="5"/>
  <c r="E61" i="5"/>
  <c r="J60" i="5"/>
  <c r="E60" i="5"/>
  <c r="J59" i="5"/>
  <c r="G59" i="5"/>
  <c r="F59" i="5"/>
  <c r="F57" i="5"/>
  <c r="D57" i="5"/>
  <c r="I57" i="5"/>
  <c r="C57" i="5"/>
  <c r="B57" i="5"/>
  <c r="A57" i="5"/>
  <c r="Z56" i="5"/>
  <c r="Y56" i="5"/>
  <c r="X56" i="5"/>
  <c r="G55" i="5"/>
  <c r="E55" i="5"/>
  <c r="J54" i="5"/>
  <c r="F54" i="5"/>
  <c r="E54" i="5"/>
  <c r="J53" i="5"/>
  <c r="F53" i="5"/>
  <c r="E53" i="5"/>
  <c r="J52" i="5"/>
  <c r="G52" i="5"/>
  <c r="F52" i="5"/>
  <c r="J51" i="5"/>
  <c r="G51" i="5"/>
  <c r="F51" i="5"/>
  <c r="J50" i="5"/>
  <c r="G50" i="5"/>
  <c r="F50" i="5"/>
  <c r="F49" i="5"/>
  <c r="E49" i="5"/>
  <c r="D49" i="5"/>
  <c r="I49" i="5"/>
  <c r="C49" i="5"/>
  <c r="B49" i="5"/>
  <c r="A49" i="5"/>
  <c r="Z48" i="5"/>
  <c r="Y48" i="5"/>
  <c r="X48" i="5"/>
  <c r="G47" i="5"/>
  <c r="E47" i="5"/>
  <c r="J46" i="5"/>
  <c r="E46" i="5"/>
  <c r="J45" i="5"/>
  <c r="E45" i="5"/>
  <c r="J44" i="5"/>
  <c r="G44" i="5"/>
  <c r="F44" i="5"/>
  <c r="J43" i="5"/>
  <c r="G43" i="5"/>
  <c r="F43" i="5"/>
  <c r="F41" i="5"/>
  <c r="D41" i="5"/>
  <c r="I41" i="5"/>
  <c r="C41" i="5"/>
  <c r="B41" i="5"/>
  <c r="A41" i="5"/>
  <c r="Z40" i="5"/>
  <c r="Y40" i="5"/>
  <c r="X40" i="5"/>
  <c r="G39" i="5"/>
  <c r="E39" i="5"/>
  <c r="J38" i="5"/>
  <c r="F38" i="5"/>
  <c r="E38" i="5"/>
  <c r="J37" i="5"/>
  <c r="F37" i="5"/>
  <c r="E37" i="5"/>
  <c r="J36" i="5"/>
  <c r="G36" i="5"/>
  <c r="F36" i="5"/>
  <c r="J35" i="5"/>
  <c r="G35" i="5"/>
  <c r="F35" i="5"/>
  <c r="J34" i="5"/>
  <c r="G34" i="5"/>
  <c r="F34" i="5"/>
  <c r="F32" i="5"/>
  <c r="D32" i="5"/>
  <c r="I32" i="5"/>
  <c r="C32" i="5"/>
  <c r="B32" i="5"/>
  <c r="A32" i="5"/>
  <c r="Z31" i="5"/>
  <c r="Y31" i="5"/>
  <c r="G14" i="5" s="1"/>
  <c r="X31" i="5"/>
  <c r="G30" i="5"/>
  <c r="E30" i="5"/>
  <c r="J29" i="5"/>
  <c r="F29" i="5"/>
  <c r="E29" i="5"/>
  <c r="J28" i="5"/>
  <c r="F28" i="5"/>
  <c r="E28" i="5"/>
  <c r="J27" i="5"/>
  <c r="G27" i="5"/>
  <c r="F27" i="5"/>
  <c r="J26" i="5"/>
  <c r="G26" i="5"/>
  <c r="F26" i="5"/>
  <c r="J25" i="5"/>
  <c r="G25" i="5"/>
  <c r="F25" i="5"/>
  <c r="F23" i="5"/>
  <c r="D23" i="5"/>
  <c r="I23" i="5"/>
  <c r="C23" i="5"/>
  <c r="B23" i="5"/>
  <c r="A23" i="5"/>
  <c r="A22" i="5"/>
  <c r="B7" i="5"/>
  <c r="B5" i="5"/>
  <c r="A1" i="5"/>
  <c r="A1" i="4" l="1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1" i="3"/>
  <c r="CY1" i="3"/>
  <c r="CZ1" i="3"/>
  <c r="DA1" i="3"/>
  <c r="A2" i="3"/>
  <c r="CY2" i="3"/>
  <c r="CZ2" i="3"/>
  <c r="DA2" i="3"/>
  <c r="A3" i="3"/>
  <c r="CY3" i="3"/>
  <c r="CZ3" i="3"/>
  <c r="DA3" i="3"/>
  <c r="A4" i="3"/>
  <c r="CY4" i="3"/>
  <c r="CZ4" i="3"/>
  <c r="DA4" i="3"/>
  <c r="A5" i="3"/>
  <c r="CY5" i="3"/>
  <c r="CZ5" i="3"/>
  <c r="DA5" i="3"/>
  <c r="A6" i="3"/>
  <c r="CY6" i="3"/>
  <c r="CZ6" i="3"/>
  <c r="DA6" i="3"/>
  <c r="A7" i="3"/>
  <c r="CY7" i="3"/>
  <c r="CZ7" i="3"/>
  <c r="DA7" i="3"/>
  <c r="A8" i="3"/>
  <c r="CY8" i="3"/>
  <c r="CZ8" i="3"/>
  <c r="DA8" i="3"/>
  <c r="A9" i="3"/>
  <c r="CX9" i="3"/>
  <c r="CY9" i="3"/>
  <c r="CZ9" i="3"/>
  <c r="DA9" i="3"/>
  <c r="A10" i="3"/>
  <c r="CX10" i="3"/>
  <c r="CY10" i="3"/>
  <c r="CZ10" i="3"/>
  <c r="DA10" i="3"/>
  <c r="A11" i="3"/>
  <c r="CX11" i="3"/>
  <c r="CY11" i="3"/>
  <c r="CZ11" i="3"/>
  <c r="DA11" i="3"/>
  <c r="A12" i="3"/>
  <c r="CX12" i="3"/>
  <c r="CY12" i="3"/>
  <c r="CZ12" i="3"/>
  <c r="DA12" i="3"/>
  <c r="A13" i="3"/>
  <c r="CX13" i="3"/>
  <c r="CY13" i="3"/>
  <c r="CZ13" i="3"/>
  <c r="DA13" i="3"/>
  <c r="A14" i="3"/>
  <c r="CX14" i="3"/>
  <c r="CY14" i="3"/>
  <c r="CZ14" i="3"/>
  <c r="DA14" i="3"/>
  <c r="A15" i="3"/>
  <c r="CX15" i="3"/>
  <c r="CY15" i="3"/>
  <c r="CZ15" i="3"/>
  <c r="DA15" i="3"/>
  <c r="A16" i="3"/>
  <c r="CX16" i="3"/>
  <c r="CY16" i="3"/>
  <c r="CZ16" i="3"/>
  <c r="DA16" i="3"/>
  <c r="A17" i="3"/>
  <c r="CY17" i="3"/>
  <c r="CZ17" i="3"/>
  <c r="DA17" i="3"/>
  <c r="A18" i="3"/>
  <c r="CY18" i="3"/>
  <c r="CZ18" i="3"/>
  <c r="DA18" i="3"/>
  <c r="A19" i="3"/>
  <c r="CY19" i="3"/>
  <c r="CZ19" i="3"/>
  <c r="DA19" i="3"/>
  <c r="A20" i="3"/>
  <c r="CY20" i="3"/>
  <c r="CZ20" i="3"/>
  <c r="DA20" i="3"/>
  <c r="A21" i="3"/>
  <c r="CX21" i="3"/>
  <c r="CY21" i="3"/>
  <c r="CZ21" i="3"/>
  <c r="DA21" i="3"/>
  <c r="A22" i="3"/>
  <c r="CX22" i="3"/>
  <c r="CY22" i="3"/>
  <c r="CZ22" i="3"/>
  <c r="DA22" i="3"/>
  <c r="A23" i="3"/>
  <c r="CX23" i="3"/>
  <c r="CY23" i="3"/>
  <c r="CZ23" i="3"/>
  <c r="DA23" i="3"/>
  <c r="A24" i="3"/>
  <c r="CX24" i="3"/>
  <c r="CY24" i="3"/>
  <c r="CZ24" i="3"/>
  <c r="DA24" i="3"/>
  <c r="A25" i="3"/>
  <c r="CX25" i="3"/>
  <c r="CY25" i="3"/>
  <c r="CZ25" i="3"/>
  <c r="DA25" i="3"/>
  <c r="A26" i="3"/>
  <c r="CX26" i="3"/>
  <c r="CY26" i="3"/>
  <c r="CZ26" i="3"/>
  <c r="DA26" i="3"/>
  <c r="A27" i="3"/>
  <c r="CX27" i="3"/>
  <c r="CY27" i="3"/>
  <c r="CZ27" i="3"/>
  <c r="DA27" i="3"/>
  <c r="A28" i="3"/>
  <c r="CX28" i="3"/>
  <c r="CY28" i="3"/>
  <c r="CZ28" i="3"/>
  <c r="DA28" i="3"/>
  <c r="A29" i="3"/>
  <c r="CX29" i="3"/>
  <c r="CY29" i="3"/>
  <c r="CZ29" i="3"/>
  <c r="DA29" i="3"/>
  <c r="A30" i="3"/>
  <c r="CX30" i="3"/>
  <c r="CY30" i="3"/>
  <c r="CZ30" i="3"/>
  <c r="DA30" i="3"/>
  <c r="A31" i="3"/>
  <c r="CY31" i="3"/>
  <c r="CZ31" i="3"/>
  <c r="DA31" i="3"/>
  <c r="A32" i="3"/>
  <c r="CY32" i="3"/>
  <c r="CZ32" i="3"/>
  <c r="DA32" i="3"/>
  <c r="A33" i="3"/>
  <c r="CY33" i="3"/>
  <c r="CZ33" i="3"/>
  <c r="DA33" i="3"/>
  <c r="A34" i="3"/>
  <c r="CY34" i="3"/>
  <c r="CZ34" i="3"/>
  <c r="DA34" i="3"/>
  <c r="A35" i="3"/>
  <c r="CY35" i="3"/>
  <c r="CZ35" i="3"/>
  <c r="DA35" i="3"/>
  <c r="A36" i="3"/>
  <c r="CY36" i="3"/>
  <c r="CZ36" i="3"/>
  <c r="DA36" i="3"/>
  <c r="A37" i="3"/>
  <c r="CY37" i="3"/>
  <c r="CZ37" i="3"/>
  <c r="DA37" i="3"/>
  <c r="A38" i="3"/>
  <c r="CY38" i="3"/>
  <c r="CZ38" i="3"/>
  <c r="DA38" i="3"/>
  <c r="A39" i="3"/>
  <c r="CY39" i="3"/>
  <c r="CZ39" i="3"/>
  <c r="DA39" i="3"/>
  <c r="A40" i="3"/>
  <c r="CY40" i="3"/>
  <c r="CZ40" i="3"/>
  <c r="DA40" i="3"/>
  <c r="A41" i="3"/>
  <c r="CY41" i="3"/>
  <c r="CZ41" i="3"/>
  <c r="DA41" i="3"/>
  <c r="A42" i="3"/>
  <c r="CY42" i="3"/>
  <c r="CZ42" i="3"/>
  <c r="DA42" i="3"/>
  <c r="A43" i="3"/>
  <c r="CY43" i="3"/>
  <c r="CZ43" i="3"/>
  <c r="DA43" i="3"/>
  <c r="A44" i="3"/>
  <c r="CY44" i="3"/>
  <c r="CZ44" i="3"/>
  <c r="DA44" i="3"/>
  <c r="A45" i="3"/>
  <c r="CY45" i="3"/>
  <c r="CZ45" i="3"/>
  <c r="DA45" i="3"/>
  <c r="A46" i="3"/>
  <c r="CY46" i="3"/>
  <c r="CZ46" i="3"/>
  <c r="DA46" i="3"/>
  <c r="A47" i="3"/>
  <c r="CY47" i="3"/>
  <c r="CZ47" i="3"/>
  <c r="DA47" i="3"/>
  <c r="A48" i="3"/>
  <c r="CY48" i="3"/>
  <c r="CZ48" i="3"/>
  <c r="DA48" i="3"/>
  <c r="A49" i="3"/>
  <c r="CY49" i="3"/>
  <c r="CZ49" i="3"/>
  <c r="DA49" i="3"/>
  <c r="A50" i="3"/>
  <c r="CY50" i="3"/>
  <c r="CZ50" i="3"/>
  <c r="DA50" i="3"/>
  <c r="A51" i="3"/>
  <c r="CY51" i="3"/>
  <c r="CZ51" i="3"/>
  <c r="DA51" i="3"/>
  <c r="A52" i="3"/>
  <c r="CY52" i="3"/>
  <c r="CZ52" i="3"/>
  <c r="DA52" i="3"/>
  <c r="A53" i="3"/>
  <c r="CY53" i="3"/>
  <c r="CZ53" i="3"/>
  <c r="DA53" i="3"/>
  <c r="A54" i="3"/>
  <c r="CY54" i="3"/>
  <c r="CZ54" i="3"/>
  <c r="DA54" i="3"/>
  <c r="A55" i="3"/>
  <c r="CY55" i="3"/>
  <c r="CZ55" i="3"/>
  <c r="DA55" i="3"/>
  <c r="A56" i="3"/>
  <c r="CY56" i="3"/>
  <c r="CZ56" i="3"/>
  <c r="DA56" i="3"/>
  <c r="A57" i="3"/>
  <c r="CY57" i="3"/>
  <c r="CZ57" i="3"/>
  <c r="DA57" i="3"/>
  <c r="A58" i="3"/>
  <c r="CY58" i="3"/>
  <c r="CZ58" i="3"/>
  <c r="DA58" i="3"/>
  <c r="A59" i="3"/>
  <c r="CY59" i="3"/>
  <c r="CZ59" i="3"/>
  <c r="DA59" i="3"/>
  <c r="A60" i="3"/>
  <c r="CY60" i="3"/>
  <c r="CZ60" i="3"/>
  <c r="DA60" i="3"/>
  <c r="A61" i="3"/>
  <c r="CY61" i="3"/>
  <c r="CZ61" i="3"/>
  <c r="DA61" i="3"/>
  <c r="A62" i="3"/>
  <c r="CY62" i="3"/>
  <c r="CZ62" i="3"/>
  <c r="DA62" i="3"/>
  <c r="A63" i="3"/>
  <c r="CY63" i="3"/>
  <c r="CZ63" i="3"/>
  <c r="DA63" i="3"/>
  <c r="A64" i="3"/>
  <c r="CY64" i="3"/>
  <c r="CZ64" i="3"/>
  <c r="DA64" i="3"/>
  <c r="A65" i="3"/>
  <c r="CY65" i="3"/>
  <c r="CZ65" i="3"/>
  <c r="DA65" i="3"/>
  <c r="A66" i="3"/>
  <c r="CY66" i="3"/>
  <c r="CZ66" i="3"/>
  <c r="DA66" i="3"/>
  <c r="A67" i="3"/>
  <c r="CY67" i="3"/>
  <c r="CZ67" i="3"/>
  <c r="DA67" i="3"/>
  <c r="A68" i="3"/>
  <c r="CY68" i="3"/>
  <c r="CZ68" i="3"/>
  <c r="DA68" i="3"/>
  <c r="A69" i="3"/>
  <c r="CY69" i="3"/>
  <c r="CZ69" i="3"/>
  <c r="DA69" i="3"/>
  <c r="A70" i="3"/>
  <c r="CY70" i="3"/>
  <c r="CZ70" i="3"/>
  <c r="DA70" i="3"/>
  <c r="A71" i="3"/>
  <c r="CY71" i="3"/>
  <c r="CZ71" i="3"/>
  <c r="DA71" i="3"/>
  <c r="A72" i="3"/>
  <c r="CY72" i="3"/>
  <c r="CZ72" i="3"/>
  <c r="DA72" i="3"/>
  <c r="A73" i="3"/>
  <c r="CY73" i="3"/>
  <c r="CZ73" i="3"/>
  <c r="DA73" i="3"/>
  <c r="A74" i="3"/>
  <c r="CY74" i="3"/>
  <c r="CZ74" i="3"/>
  <c r="DA74" i="3"/>
  <c r="A75" i="3"/>
  <c r="CY75" i="3"/>
  <c r="CZ75" i="3"/>
  <c r="DA75" i="3"/>
  <c r="A76" i="3"/>
  <c r="CY76" i="3"/>
  <c r="CZ76" i="3"/>
  <c r="DA76" i="3"/>
  <c r="A77" i="3"/>
  <c r="CY77" i="3"/>
  <c r="CZ77" i="3"/>
  <c r="DA77" i="3"/>
  <c r="A78" i="3"/>
  <c r="CY78" i="3"/>
  <c r="CZ78" i="3"/>
  <c r="DA78" i="3"/>
  <c r="A79" i="3"/>
  <c r="CY79" i="3"/>
  <c r="CZ79" i="3"/>
  <c r="DA79" i="3"/>
  <c r="A80" i="3"/>
  <c r="CY80" i="3"/>
  <c r="CZ80" i="3"/>
  <c r="DA80" i="3"/>
  <c r="A81" i="3"/>
  <c r="CY81" i="3"/>
  <c r="CZ81" i="3"/>
  <c r="DA81" i="3"/>
  <c r="A82" i="3"/>
  <c r="CY82" i="3"/>
  <c r="CZ82" i="3"/>
  <c r="DA82" i="3"/>
  <c r="A83" i="3"/>
  <c r="CY83" i="3"/>
  <c r="CZ83" i="3"/>
  <c r="DA83" i="3"/>
  <c r="A84" i="3"/>
  <c r="CY84" i="3"/>
  <c r="CZ84" i="3"/>
  <c r="DA84" i="3"/>
  <c r="A85" i="3"/>
  <c r="CY85" i="3"/>
  <c r="CZ85" i="3"/>
  <c r="DA85" i="3"/>
  <c r="A86" i="3"/>
  <c r="CY86" i="3"/>
  <c r="CZ86" i="3"/>
  <c r="DA86" i="3"/>
  <c r="A87" i="3"/>
  <c r="CY87" i="3"/>
  <c r="CZ87" i="3"/>
  <c r="DA87" i="3"/>
  <c r="A88" i="3"/>
  <c r="CY88" i="3"/>
  <c r="CZ88" i="3"/>
  <c r="DA88" i="3"/>
  <c r="A89" i="3"/>
  <c r="CY89" i="3"/>
  <c r="CZ89" i="3"/>
  <c r="DA89" i="3"/>
  <c r="A90" i="3"/>
  <c r="CY90" i="3"/>
  <c r="CZ90" i="3"/>
  <c r="DA90" i="3"/>
  <c r="A91" i="3"/>
  <c r="CY91" i="3"/>
  <c r="CZ91" i="3"/>
  <c r="DA91" i="3"/>
  <c r="A92" i="3"/>
  <c r="CY92" i="3"/>
  <c r="CZ92" i="3"/>
  <c r="DA92" i="3"/>
  <c r="A93" i="3"/>
  <c r="CY93" i="3"/>
  <c r="CZ93" i="3"/>
  <c r="DA93" i="3"/>
  <c r="A94" i="3"/>
  <c r="CX94" i="3"/>
  <c r="CY94" i="3"/>
  <c r="CZ94" i="3"/>
  <c r="DA94" i="3"/>
  <c r="A95" i="3"/>
  <c r="CX95" i="3"/>
  <c r="CY95" i="3"/>
  <c r="CZ95" i="3"/>
  <c r="DA95" i="3"/>
  <c r="A96" i="3"/>
  <c r="CX96" i="3"/>
  <c r="CY96" i="3"/>
  <c r="CZ96" i="3"/>
  <c r="DA96" i="3"/>
  <c r="A97" i="3"/>
  <c r="CX97" i="3"/>
  <c r="CY97" i="3"/>
  <c r="CZ97" i="3"/>
  <c r="DA97" i="3"/>
  <c r="A98" i="3"/>
  <c r="CX98" i="3"/>
  <c r="CY98" i="3"/>
  <c r="CZ98" i="3"/>
  <c r="DA98" i="3"/>
  <c r="A99" i="3"/>
  <c r="CX99" i="3"/>
  <c r="CY99" i="3"/>
  <c r="CZ99" i="3"/>
  <c r="DA99" i="3"/>
  <c r="A100" i="3"/>
  <c r="CX100" i="3"/>
  <c r="CY100" i="3"/>
  <c r="CZ100" i="3"/>
  <c r="DA100" i="3"/>
  <c r="A101" i="3"/>
  <c r="CX101" i="3"/>
  <c r="CY101" i="3"/>
  <c r="CZ101" i="3"/>
  <c r="DA101" i="3"/>
  <c r="A102" i="3"/>
  <c r="CX102" i="3"/>
  <c r="CY102" i="3"/>
  <c r="CZ102" i="3"/>
  <c r="DA102" i="3"/>
  <c r="A103" i="3"/>
  <c r="CY103" i="3"/>
  <c r="CZ103" i="3"/>
  <c r="DA103" i="3"/>
  <c r="A104" i="3"/>
  <c r="CY104" i="3"/>
  <c r="CZ104" i="3"/>
  <c r="DA104" i="3"/>
  <c r="A105" i="3"/>
  <c r="CY105" i="3"/>
  <c r="CZ105" i="3"/>
  <c r="DA105" i="3"/>
  <c r="A106" i="3"/>
  <c r="CY106" i="3"/>
  <c r="CZ106" i="3"/>
  <c r="DA106" i="3"/>
  <c r="A107" i="3"/>
  <c r="CY107" i="3"/>
  <c r="CZ107" i="3"/>
  <c r="DA107" i="3"/>
  <c r="A108" i="3"/>
  <c r="CY108" i="3"/>
  <c r="CZ108" i="3"/>
  <c r="DA108" i="3"/>
  <c r="A109" i="3"/>
  <c r="CY109" i="3"/>
  <c r="CZ109" i="3"/>
  <c r="DA109" i="3"/>
  <c r="A110" i="3"/>
  <c r="CY110" i="3"/>
  <c r="CZ110" i="3"/>
  <c r="DA110" i="3"/>
  <c r="A111" i="3"/>
  <c r="CY111" i="3"/>
  <c r="CZ111" i="3"/>
  <c r="DA111" i="3"/>
  <c r="A112" i="3"/>
  <c r="CY112" i="3"/>
  <c r="CZ112" i="3"/>
  <c r="DA112" i="3"/>
  <c r="A113" i="3"/>
  <c r="CY113" i="3"/>
  <c r="CZ113" i="3"/>
  <c r="DA113" i="3"/>
  <c r="A114" i="3"/>
  <c r="CY114" i="3"/>
  <c r="CZ114" i="3"/>
  <c r="DA114" i="3"/>
  <c r="A115" i="3"/>
  <c r="CY115" i="3"/>
  <c r="CZ115" i="3"/>
  <c r="DA115" i="3"/>
  <c r="A116" i="3"/>
  <c r="CY116" i="3"/>
  <c r="CZ116" i="3"/>
  <c r="DA116" i="3"/>
  <c r="A117" i="3"/>
  <c r="CY117" i="3"/>
  <c r="CZ117" i="3"/>
  <c r="DA117" i="3"/>
  <c r="A118" i="3"/>
  <c r="CY118" i="3"/>
  <c r="CZ118" i="3"/>
  <c r="DA118" i="3"/>
  <c r="A119" i="3"/>
  <c r="CY119" i="3"/>
  <c r="CZ119" i="3"/>
  <c r="DA119" i="3"/>
  <c r="A120" i="3"/>
  <c r="CY120" i="3"/>
  <c r="CZ120" i="3"/>
  <c r="DA120" i="3"/>
  <c r="A121" i="3"/>
  <c r="CY121" i="3"/>
  <c r="CZ121" i="3"/>
  <c r="DA121" i="3"/>
  <c r="A122" i="3"/>
  <c r="CY122" i="3"/>
  <c r="CZ122" i="3"/>
  <c r="DA122" i="3"/>
  <c r="A123" i="3"/>
  <c r="CY123" i="3"/>
  <c r="CZ123" i="3"/>
  <c r="DA123" i="3"/>
  <c r="A124" i="3"/>
  <c r="CY124" i="3"/>
  <c r="CZ124" i="3"/>
  <c r="DA124" i="3"/>
  <c r="A125" i="3"/>
  <c r="CY125" i="3"/>
  <c r="CZ125" i="3"/>
  <c r="DA125" i="3"/>
  <c r="A126" i="3"/>
  <c r="CY126" i="3"/>
  <c r="CZ126" i="3"/>
  <c r="DA126" i="3"/>
  <c r="A127" i="3"/>
  <c r="CY127" i="3"/>
  <c r="CZ127" i="3"/>
  <c r="DA127" i="3"/>
  <c r="A128" i="3"/>
  <c r="CY128" i="3"/>
  <c r="CZ128" i="3"/>
  <c r="DA128" i="3"/>
  <c r="A129" i="3"/>
  <c r="CY129" i="3"/>
  <c r="CZ129" i="3"/>
  <c r="DA129" i="3"/>
  <c r="A130" i="3"/>
  <c r="CY130" i="3"/>
  <c r="CZ130" i="3"/>
  <c r="DA130" i="3"/>
  <c r="A131" i="3"/>
  <c r="CY131" i="3"/>
  <c r="CZ131" i="3"/>
  <c r="DA131" i="3"/>
  <c r="A132" i="3"/>
  <c r="CY132" i="3"/>
  <c r="CZ132" i="3"/>
  <c r="DA132" i="3"/>
  <c r="A133" i="3"/>
  <c r="CY133" i="3"/>
  <c r="CZ133" i="3"/>
  <c r="DA133" i="3"/>
  <c r="A134" i="3"/>
  <c r="CY134" i="3"/>
  <c r="CZ134" i="3"/>
  <c r="DA134" i="3"/>
  <c r="A135" i="3"/>
  <c r="CX135" i="3"/>
  <c r="CY135" i="3"/>
  <c r="CZ135" i="3"/>
  <c r="DA135" i="3"/>
  <c r="A136" i="3"/>
  <c r="CX136" i="3"/>
  <c r="CY136" i="3"/>
  <c r="CZ136" i="3"/>
  <c r="DA136" i="3"/>
  <c r="A137" i="3"/>
  <c r="CX137" i="3"/>
  <c r="CY137" i="3"/>
  <c r="CZ137" i="3"/>
  <c r="DA137" i="3"/>
  <c r="A138" i="3"/>
  <c r="CX138" i="3"/>
  <c r="CY138" i="3"/>
  <c r="CZ138" i="3"/>
  <c r="DA138" i="3"/>
  <c r="A139" i="3"/>
  <c r="CX139" i="3"/>
  <c r="CY139" i="3"/>
  <c r="CZ139" i="3"/>
  <c r="DA139" i="3"/>
  <c r="A140" i="3"/>
  <c r="CY140" i="3"/>
  <c r="CZ140" i="3"/>
  <c r="DA140" i="3"/>
  <c r="A141" i="3"/>
  <c r="CY141" i="3"/>
  <c r="CZ141" i="3"/>
  <c r="DA141" i="3"/>
  <c r="A142" i="3"/>
  <c r="CY142" i="3"/>
  <c r="CZ142" i="3"/>
  <c r="DA142" i="3"/>
  <c r="A143" i="3"/>
  <c r="CY143" i="3"/>
  <c r="CZ143" i="3"/>
  <c r="DA143" i="3"/>
  <c r="A144" i="3"/>
  <c r="CY144" i="3"/>
  <c r="CZ144" i="3"/>
  <c r="DA144" i="3"/>
  <c r="A145" i="3"/>
  <c r="CY145" i="3"/>
  <c r="CZ145" i="3"/>
  <c r="DA145" i="3"/>
  <c r="A146" i="3"/>
  <c r="CY146" i="3"/>
  <c r="CZ146" i="3"/>
  <c r="DA146" i="3"/>
  <c r="A147" i="3"/>
  <c r="CY147" i="3"/>
  <c r="CZ147" i="3"/>
  <c r="DA147" i="3"/>
  <c r="A148" i="3"/>
  <c r="CX148" i="3"/>
  <c r="CY148" i="3"/>
  <c r="CZ148" i="3"/>
  <c r="DA148" i="3"/>
  <c r="A149" i="3"/>
  <c r="CX149" i="3"/>
  <c r="CY149" i="3"/>
  <c r="CZ149" i="3"/>
  <c r="DA149" i="3"/>
  <c r="A150" i="3"/>
  <c r="CX150" i="3"/>
  <c r="CY150" i="3"/>
  <c r="CZ150" i="3"/>
  <c r="DA150" i="3"/>
  <c r="A151" i="3"/>
  <c r="CX151" i="3"/>
  <c r="CY151" i="3"/>
  <c r="CZ151" i="3"/>
  <c r="DA151" i="3"/>
  <c r="A152" i="3"/>
  <c r="CX152" i="3"/>
  <c r="CY152" i="3"/>
  <c r="CZ152" i="3"/>
  <c r="DA152" i="3"/>
  <c r="A153" i="3"/>
  <c r="CX153" i="3"/>
  <c r="CY153" i="3"/>
  <c r="CZ153" i="3"/>
  <c r="DA153" i="3"/>
  <c r="A154" i="3"/>
  <c r="CX154" i="3"/>
  <c r="CY154" i="3"/>
  <c r="CZ154" i="3"/>
  <c r="DA154" i="3"/>
  <c r="A155" i="3"/>
  <c r="CX155" i="3"/>
  <c r="CY155" i="3"/>
  <c r="CZ155" i="3"/>
  <c r="DA155" i="3"/>
  <c r="A156" i="3"/>
  <c r="CX156" i="3"/>
  <c r="CY156" i="3"/>
  <c r="CZ156" i="3"/>
  <c r="DA156" i="3"/>
  <c r="A157" i="3"/>
  <c r="CX157" i="3"/>
  <c r="CY157" i="3"/>
  <c r="CZ157" i="3"/>
  <c r="DA157" i="3"/>
  <c r="A158" i="3"/>
  <c r="CX158" i="3"/>
  <c r="CY158" i="3"/>
  <c r="CZ158" i="3"/>
  <c r="DA158" i="3"/>
  <c r="A159" i="3"/>
  <c r="CX159" i="3"/>
  <c r="CY159" i="3"/>
  <c r="CZ159" i="3"/>
  <c r="DA159" i="3"/>
  <c r="A160" i="3"/>
  <c r="CX160" i="3"/>
  <c r="CY160" i="3"/>
  <c r="CZ160" i="3"/>
  <c r="DA160" i="3"/>
  <c r="A161" i="3"/>
  <c r="CX161" i="3"/>
  <c r="CY161" i="3"/>
  <c r="CZ161" i="3"/>
  <c r="DA161" i="3"/>
  <c r="A162" i="3"/>
  <c r="CX162" i="3"/>
  <c r="CY162" i="3"/>
  <c r="CZ162" i="3"/>
  <c r="DA162" i="3"/>
  <c r="A163" i="3"/>
  <c r="CX163" i="3"/>
  <c r="CY163" i="3"/>
  <c r="CZ163" i="3"/>
  <c r="DA163" i="3"/>
  <c r="A164" i="3"/>
  <c r="CX164" i="3"/>
  <c r="CY164" i="3"/>
  <c r="CZ164" i="3"/>
  <c r="DA164" i="3"/>
  <c r="A165" i="3"/>
  <c r="CX165" i="3"/>
  <c r="CY165" i="3"/>
  <c r="CZ165" i="3"/>
  <c r="DA165" i="3"/>
  <c r="A166" i="3"/>
  <c r="CX166" i="3"/>
  <c r="CY166" i="3"/>
  <c r="CZ166" i="3"/>
  <c r="DA166" i="3"/>
  <c r="A167" i="3"/>
  <c r="CX167" i="3"/>
  <c r="CY167" i="3"/>
  <c r="CZ167" i="3"/>
  <c r="DA167" i="3"/>
  <c r="A168" i="3"/>
  <c r="CX168" i="3"/>
  <c r="CY168" i="3"/>
  <c r="CZ168" i="3"/>
  <c r="DA168" i="3"/>
  <c r="A169" i="3"/>
  <c r="CX169" i="3"/>
  <c r="CY169" i="3"/>
  <c r="CZ169" i="3"/>
  <c r="DA169" i="3"/>
  <c r="A170" i="3"/>
  <c r="CX170" i="3"/>
  <c r="CY170" i="3"/>
  <c r="CZ170" i="3"/>
  <c r="DA170" i="3"/>
  <c r="A171" i="3"/>
  <c r="CX171" i="3"/>
  <c r="CY171" i="3"/>
  <c r="CZ171" i="3"/>
  <c r="DA171" i="3"/>
  <c r="A172" i="3"/>
  <c r="CX172" i="3"/>
  <c r="CY172" i="3"/>
  <c r="CZ172" i="3"/>
  <c r="DA172" i="3"/>
  <c r="A173" i="3"/>
  <c r="CX173" i="3"/>
  <c r="CY173" i="3"/>
  <c r="CZ173" i="3"/>
  <c r="DA173" i="3"/>
  <c r="A174" i="3"/>
  <c r="CX174" i="3"/>
  <c r="CY174" i="3"/>
  <c r="CZ174" i="3"/>
  <c r="DA174" i="3"/>
  <c r="A175" i="3"/>
  <c r="CX175" i="3"/>
  <c r="CY175" i="3"/>
  <c r="CZ175" i="3"/>
  <c r="DA175" i="3"/>
  <c r="A176" i="3"/>
  <c r="CX176" i="3"/>
  <c r="CY176" i="3"/>
  <c r="CZ176" i="3"/>
  <c r="DA176" i="3"/>
  <c r="A177" i="3"/>
  <c r="CX177" i="3"/>
  <c r="CY177" i="3"/>
  <c r="CZ177" i="3"/>
  <c r="DA177" i="3"/>
  <c r="A178" i="3"/>
  <c r="CX178" i="3"/>
  <c r="CY178" i="3"/>
  <c r="CZ178" i="3"/>
  <c r="DA178" i="3"/>
  <c r="A179" i="3"/>
  <c r="CX179" i="3"/>
  <c r="CY179" i="3"/>
  <c r="CZ179" i="3"/>
  <c r="DA179" i="3"/>
  <c r="A180" i="3"/>
  <c r="CX180" i="3"/>
  <c r="CY180" i="3"/>
  <c r="CZ180" i="3"/>
  <c r="DA180" i="3"/>
  <c r="A181" i="3"/>
  <c r="CX181" i="3"/>
  <c r="CY181" i="3"/>
  <c r="CZ181" i="3"/>
  <c r="DA181" i="3"/>
  <c r="A182" i="3"/>
  <c r="CX182" i="3"/>
  <c r="CY182" i="3"/>
  <c r="CZ182" i="3"/>
  <c r="DA182" i="3"/>
  <c r="A183" i="3"/>
  <c r="CX183" i="3"/>
  <c r="CY183" i="3"/>
  <c r="CZ183" i="3"/>
  <c r="DA183" i="3"/>
  <c r="A184" i="3"/>
  <c r="CX184" i="3"/>
  <c r="CY184" i="3"/>
  <c r="CZ184" i="3"/>
  <c r="DA184" i="3"/>
  <c r="A185" i="3"/>
  <c r="CX185" i="3"/>
  <c r="CY185" i="3"/>
  <c r="CZ185" i="3"/>
  <c r="DA185" i="3"/>
  <c r="A186" i="3"/>
  <c r="CX186" i="3"/>
  <c r="CY186" i="3"/>
  <c r="CZ186" i="3"/>
  <c r="DA186" i="3"/>
  <c r="A187" i="3"/>
  <c r="CX187" i="3"/>
  <c r="CY187" i="3"/>
  <c r="CZ187" i="3"/>
  <c r="DA187" i="3"/>
  <c r="A188" i="3"/>
  <c r="CX188" i="3"/>
  <c r="CY188" i="3"/>
  <c r="CZ188" i="3"/>
  <c r="DA188" i="3"/>
  <c r="A189" i="3"/>
  <c r="CX189" i="3"/>
  <c r="CY189" i="3"/>
  <c r="CZ189" i="3"/>
  <c r="DA189" i="3"/>
  <c r="A190" i="3"/>
  <c r="CX190" i="3"/>
  <c r="CY190" i="3"/>
  <c r="CZ190" i="3"/>
  <c r="DA190" i="3"/>
  <c r="A191" i="3"/>
  <c r="CX191" i="3"/>
  <c r="CY191" i="3"/>
  <c r="CZ191" i="3"/>
  <c r="DA191" i="3"/>
  <c r="A192" i="3"/>
  <c r="CX192" i="3"/>
  <c r="CY192" i="3"/>
  <c r="CZ192" i="3"/>
  <c r="DA192" i="3"/>
  <c r="A193" i="3"/>
  <c r="CX193" i="3"/>
  <c r="CY193" i="3"/>
  <c r="CZ193" i="3"/>
  <c r="DA193" i="3"/>
  <c r="A194" i="3"/>
  <c r="CX194" i="3"/>
  <c r="CY194" i="3"/>
  <c r="CZ194" i="3"/>
  <c r="DA194" i="3"/>
  <c r="A195" i="3"/>
  <c r="CX195" i="3"/>
  <c r="CY195" i="3"/>
  <c r="CZ195" i="3"/>
  <c r="DA195" i="3"/>
  <c r="A196" i="3"/>
  <c r="CX196" i="3"/>
  <c r="CY196" i="3"/>
  <c r="CZ196" i="3"/>
  <c r="DA196" i="3"/>
  <c r="A197" i="3"/>
  <c r="CX197" i="3"/>
  <c r="CY197" i="3"/>
  <c r="CZ197" i="3"/>
  <c r="DA197" i="3"/>
  <c r="A198" i="3"/>
  <c r="CX198" i="3"/>
  <c r="CY198" i="3"/>
  <c r="CZ198" i="3"/>
  <c r="DA198" i="3"/>
  <c r="A199" i="3"/>
  <c r="CX199" i="3"/>
  <c r="CY199" i="3"/>
  <c r="CZ199" i="3"/>
  <c r="DA199" i="3"/>
  <c r="A200" i="3"/>
  <c r="CX200" i="3"/>
  <c r="CY200" i="3"/>
  <c r="CZ200" i="3"/>
  <c r="DA200" i="3"/>
  <c r="A201" i="3"/>
  <c r="CY201" i="3"/>
  <c r="CZ201" i="3"/>
  <c r="DA201" i="3"/>
  <c r="A202" i="3"/>
  <c r="CY202" i="3"/>
  <c r="CZ202" i="3"/>
  <c r="DA202" i="3"/>
  <c r="A203" i="3"/>
  <c r="CY203" i="3"/>
  <c r="CZ203" i="3"/>
  <c r="DA203" i="3"/>
  <c r="A204" i="3"/>
  <c r="CY204" i="3"/>
  <c r="CZ204" i="3"/>
  <c r="DA204" i="3"/>
  <c r="A205" i="3"/>
  <c r="CY205" i="3"/>
  <c r="CZ205" i="3"/>
  <c r="DA205" i="3"/>
  <c r="A206" i="3"/>
  <c r="CY206" i="3"/>
  <c r="CZ206" i="3"/>
  <c r="DA206" i="3"/>
  <c r="A207" i="3"/>
  <c r="CY207" i="3"/>
  <c r="CZ207" i="3"/>
  <c r="DA207" i="3"/>
  <c r="A208" i="3"/>
  <c r="CY208" i="3"/>
  <c r="CZ208" i="3"/>
  <c r="DA208" i="3"/>
  <c r="A209" i="3"/>
  <c r="CY209" i="3"/>
  <c r="CZ209" i="3"/>
  <c r="DA209" i="3"/>
  <c r="A210" i="3"/>
  <c r="CY210" i="3"/>
  <c r="CZ210" i="3"/>
  <c r="DA210" i="3"/>
  <c r="A211" i="3"/>
  <c r="CY211" i="3"/>
  <c r="CZ211" i="3"/>
  <c r="DA211" i="3"/>
  <c r="A212" i="3"/>
  <c r="CY212" i="3"/>
  <c r="CZ212" i="3"/>
  <c r="DA212" i="3"/>
  <c r="A213" i="3"/>
  <c r="CY213" i="3"/>
  <c r="CZ213" i="3"/>
  <c r="DA213" i="3"/>
  <c r="A214" i="3"/>
  <c r="CY214" i="3"/>
  <c r="CZ214" i="3"/>
  <c r="DA214" i="3"/>
  <c r="A215" i="3"/>
  <c r="CY215" i="3"/>
  <c r="CZ215" i="3"/>
  <c r="DA215" i="3"/>
  <c r="A216" i="3"/>
  <c r="CY216" i="3"/>
  <c r="CZ216" i="3"/>
  <c r="DA216" i="3"/>
  <c r="A217" i="3"/>
  <c r="CY217" i="3"/>
  <c r="CZ217" i="3"/>
  <c r="DA217" i="3"/>
  <c r="A218" i="3"/>
  <c r="CY218" i="3"/>
  <c r="CZ218" i="3"/>
  <c r="DA218" i="3"/>
  <c r="A219" i="3"/>
  <c r="CY219" i="3"/>
  <c r="CZ219" i="3"/>
  <c r="DA219" i="3"/>
  <c r="A220" i="3"/>
  <c r="CX220" i="3"/>
  <c r="CY220" i="3"/>
  <c r="CZ220" i="3"/>
  <c r="DA220" i="3"/>
  <c r="A221" i="3"/>
  <c r="CX221" i="3"/>
  <c r="CY221" i="3"/>
  <c r="CZ221" i="3"/>
  <c r="DA221" i="3"/>
  <c r="A222" i="3"/>
  <c r="CX222" i="3"/>
  <c r="CY222" i="3"/>
  <c r="CZ222" i="3"/>
  <c r="DA222" i="3"/>
  <c r="A223" i="3"/>
  <c r="CX223" i="3"/>
  <c r="CY223" i="3"/>
  <c r="CZ223" i="3"/>
  <c r="DA223" i="3"/>
  <c r="A224" i="3"/>
  <c r="CX224" i="3"/>
  <c r="CY224" i="3"/>
  <c r="CZ224" i="3"/>
  <c r="DA224" i="3"/>
  <c r="A225" i="3"/>
  <c r="CX225" i="3"/>
  <c r="CY225" i="3"/>
  <c r="CZ225" i="3"/>
  <c r="DA225" i="3"/>
  <c r="A226" i="3"/>
  <c r="CX226" i="3"/>
  <c r="CY226" i="3"/>
  <c r="CZ226" i="3"/>
  <c r="DA226" i="3"/>
  <c r="A227" i="3"/>
  <c r="CX227" i="3"/>
  <c r="CY227" i="3"/>
  <c r="CZ227" i="3"/>
  <c r="DA227" i="3"/>
  <c r="A228" i="3"/>
  <c r="CX228" i="3"/>
  <c r="CY228" i="3"/>
  <c r="CZ228" i="3"/>
  <c r="DA228" i="3"/>
  <c r="A229" i="3"/>
  <c r="CX229" i="3"/>
  <c r="CY229" i="3"/>
  <c r="CZ229" i="3"/>
  <c r="DA229" i="3"/>
  <c r="A230" i="3"/>
  <c r="CX230" i="3"/>
  <c r="CY230" i="3"/>
  <c r="CZ230" i="3"/>
  <c r="DA230" i="3"/>
  <c r="A231" i="3"/>
  <c r="CX231" i="3"/>
  <c r="CY231" i="3"/>
  <c r="CZ231" i="3"/>
  <c r="DA231" i="3"/>
  <c r="A232" i="3"/>
  <c r="CX232" i="3"/>
  <c r="CY232" i="3"/>
  <c r="CZ232" i="3"/>
  <c r="DA232" i="3"/>
  <c r="A233" i="3"/>
  <c r="CX233" i="3"/>
  <c r="CY233" i="3"/>
  <c r="CZ233" i="3"/>
  <c r="DA233" i="3"/>
  <c r="A234" i="3"/>
  <c r="CX234" i="3"/>
  <c r="CY234" i="3"/>
  <c r="CZ234" i="3"/>
  <c r="DA234" i="3"/>
  <c r="A235" i="3"/>
  <c r="CX235" i="3"/>
  <c r="CY235" i="3"/>
  <c r="CZ235" i="3"/>
  <c r="DA235" i="3"/>
  <c r="A236" i="3"/>
  <c r="CX236" i="3"/>
  <c r="CY236" i="3"/>
  <c r="CZ236" i="3"/>
  <c r="DA236" i="3"/>
  <c r="A237" i="3"/>
  <c r="CX237" i="3"/>
  <c r="CY237" i="3"/>
  <c r="CZ237" i="3"/>
  <c r="DA237" i="3"/>
  <c r="A238" i="3"/>
  <c r="CX238" i="3"/>
  <c r="CY238" i="3"/>
  <c r="CZ238" i="3"/>
  <c r="DA238" i="3"/>
  <c r="A239" i="3"/>
  <c r="CX239" i="3"/>
  <c r="CY239" i="3"/>
  <c r="CZ239" i="3"/>
  <c r="DA239" i="3"/>
  <c r="A240" i="3"/>
  <c r="CX240" i="3"/>
  <c r="CY240" i="3"/>
  <c r="CZ240" i="3"/>
  <c r="DA240" i="3"/>
  <c r="A241" i="3"/>
  <c r="CX241" i="3"/>
  <c r="CY241" i="3"/>
  <c r="CZ241" i="3"/>
  <c r="DA241" i="3"/>
  <c r="A242" i="3"/>
  <c r="CX242" i="3"/>
  <c r="CY242" i="3"/>
  <c r="CZ242" i="3"/>
  <c r="DA242" i="3"/>
  <c r="A243" i="3"/>
  <c r="CX243" i="3"/>
  <c r="CY243" i="3"/>
  <c r="CZ243" i="3"/>
  <c r="DA243" i="3"/>
  <c r="A244" i="3"/>
  <c r="CX244" i="3"/>
  <c r="CY244" i="3"/>
  <c r="CZ244" i="3"/>
  <c r="DA244" i="3"/>
  <c r="A245" i="3"/>
  <c r="CX245" i="3"/>
  <c r="CY245" i="3"/>
  <c r="CZ245" i="3"/>
  <c r="DA245" i="3"/>
  <c r="A246" i="3"/>
  <c r="CX246" i="3"/>
  <c r="CY246" i="3"/>
  <c r="CZ246" i="3"/>
  <c r="DA246" i="3"/>
  <c r="A247" i="3"/>
  <c r="CX247" i="3"/>
  <c r="CY247" i="3"/>
  <c r="CZ247" i="3"/>
  <c r="DA247" i="3"/>
  <c r="A248" i="3"/>
  <c r="CX248" i="3"/>
  <c r="CY248" i="3"/>
  <c r="CZ248" i="3"/>
  <c r="DA248" i="3"/>
  <c r="A249" i="3"/>
  <c r="CX249" i="3"/>
  <c r="CY249" i="3"/>
  <c r="CZ249" i="3"/>
  <c r="DA249" i="3"/>
  <c r="A250" i="3"/>
  <c r="CX250" i="3"/>
  <c r="CY250" i="3"/>
  <c r="CZ250" i="3"/>
  <c r="DA250" i="3"/>
  <c r="A251" i="3"/>
  <c r="CX251" i="3"/>
  <c r="CY251" i="3"/>
  <c r="CZ251" i="3"/>
  <c r="DA251" i="3"/>
  <c r="A252" i="3"/>
  <c r="CX252" i="3"/>
  <c r="CY252" i="3"/>
  <c r="CZ252" i="3"/>
  <c r="DA252" i="3"/>
  <c r="A253" i="3"/>
  <c r="CX253" i="3"/>
  <c r="CY253" i="3"/>
  <c r="CZ253" i="3"/>
  <c r="DA253" i="3"/>
  <c r="A254" i="3"/>
  <c r="CX254" i="3"/>
  <c r="CY254" i="3"/>
  <c r="CZ254" i="3"/>
  <c r="DA254" i="3"/>
  <c r="A255" i="3"/>
  <c r="CX255" i="3"/>
  <c r="CY255" i="3"/>
  <c r="CZ255" i="3"/>
  <c r="DA255" i="3"/>
  <c r="A256" i="3"/>
  <c r="CX256" i="3"/>
  <c r="CY256" i="3"/>
  <c r="CZ256" i="3"/>
  <c r="DA256" i="3"/>
  <c r="A257" i="3"/>
  <c r="CX257" i="3"/>
  <c r="CY257" i="3"/>
  <c r="CZ257" i="3"/>
  <c r="DA257" i="3"/>
  <c r="A258" i="3"/>
  <c r="CX258" i="3"/>
  <c r="CY258" i="3"/>
  <c r="CZ258" i="3"/>
  <c r="DA258" i="3"/>
  <c r="A259" i="3"/>
  <c r="CX259" i="3"/>
  <c r="CY259" i="3"/>
  <c r="CZ259" i="3"/>
  <c r="DA259" i="3"/>
  <c r="A260" i="3"/>
  <c r="CX260" i="3"/>
  <c r="CY260" i="3"/>
  <c r="CZ260" i="3"/>
  <c r="DA260" i="3"/>
  <c r="A261" i="3"/>
  <c r="CX261" i="3"/>
  <c r="CY261" i="3"/>
  <c r="CZ261" i="3"/>
  <c r="DA261" i="3"/>
  <c r="A262" i="3"/>
  <c r="CX262" i="3"/>
  <c r="CY262" i="3"/>
  <c r="CZ262" i="3"/>
  <c r="DA262" i="3"/>
  <c r="A263" i="3"/>
  <c r="CX263" i="3"/>
  <c r="CY263" i="3"/>
  <c r="CZ263" i="3"/>
  <c r="DA263" i="3"/>
  <c r="A264" i="3"/>
  <c r="CX264" i="3"/>
  <c r="CY264" i="3"/>
  <c r="CZ264" i="3"/>
  <c r="DA264" i="3"/>
  <c r="A265" i="3"/>
  <c r="CX265" i="3"/>
  <c r="CY265" i="3"/>
  <c r="CZ265" i="3"/>
  <c r="DA265" i="3"/>
  <c r="A266" i="3"/>
  <c r="CX266" i="3"/>
  <c r="CY266" i="3"/>
  <c r="CZ266" i="3"/>
  <c r="DA266" i="3"/>
  <c r="A267" i="3"/>
  <c r="CX267" i="3"/>
  <c r="CY267" i="3"/>
  <c r="CZ267" i="3"/>
  <c r="DA267" i="3"/>
  <c r="A268" i="3"/>
  <c r="CX268" i="3"/>
  <c r="CY268" i="3"/>
  <c r="CZ268" i="3"/>
  <c r="DA268" i="3"/>
  <c r="A269" i="3"/>
  <c r="CX269" i="3"/>
  <c r="CY269" i="3"/>
  <c r="CZ269" i="3"/>
  <c r="DA269" i="3"/>
  <c r="A270" i="3"/>
  <c r="CX270" i="3"/>
  <c r="CY270" i="3"/>
  <c r="CZ270" i="3"/>
  <c r="DA270" i="3"/>
  <c r="A271" i="3"/>
  <c r="CX271" i="3"/>
  <c r="CY271" i="3"/>
  <c r="CZ271" i="3"/>
  <c r="DA271" i="3"/>
  <c r="A272" i="3"/>
  <c r="CX272" i="3"/>
  <c r="CY272" i="3"/>
  <c r="CZ272" i="3"/>
  <c r="DA272" i="3"/>
  <c r="A273" i="3"/>
  <c r="CX273" i="3"/>
  <c r="CY273" i="3"/>
  <c r="CZ273" i="3"/>
  <c r="DA273" i="3"/>
  <c r="A274" i="3"/>
  <c r="CX274" i="3"/>
  <c r="CY274" i="3"/>
  <c r="CZ274" i="3"/>
  <c r="DA274" i="3"/>
  <c r="A275" i="3"/>
  <c r="CX275" i="3"/>
  <c r="CY275" i="3"/>
  <c r="CZ275" i="3"/>
  <c r="DA275" i="3"/>
  <c r="A276" i="3"/>
  <c r="CX276" i="3"/>
  <c r="CY276" i="3"/>
  <c r="CZ276" i="3"/>
  <c r="DA276" i="3"/>
  <c r="A277" i="3"/>
  <c r="CX277" i="3"/>
  <c r="CY277" i="3"/>
  <c r="CZ277" i="3"/>
  <c r="DA277" i="3"/>
  <c r="A278" i="3"/>
  <c r="CX278" i="3"/>
  <c r="CY278" i="3"/>
  <c r="CZ278" i="3"/>
  <c r="DA278" i="3"/>
  <c r="A279" i="3"/>
  <c r="CX279" i="3"/>
  <c r="CY279" i="3"/>
  <c r="CZ279" i="3"/>
  <c r="DA279" i="3"/>
  <c r="A280" i="3"/>
  <c r="CX280" i="3"/>
  <c r="CY280" i="3"/>
  <c r="CZ280" i="3"/>
  <c r="DA280" i="3"/>
  <c r="A281" i="3"/>
  <c r="CX281" i="3"/>
  <c r="CY281" i="3"/>
  <c r="CZ281" i="3"/>
  <c r="DA281" i="3"/>
  <c r="A282" i="3"/>
  <c r="CX282" i="3"/>
  <c r="CY282" i="3"/>
  <c r="CZ282" i="3"/>
  <c r="DA282" i="3"/>
  <c r="A283" i="3"/>
  <c r="CX283" i="3"/>
  <c r="CY283" i="3"/>
  <c r="CZ283" i="3"/>
  <c r="DA283" i="3"/>
  <c r="A284" i="3"/>
  <c r="CX284" i="3"/>
  <c r="CY284" i="3"/>
  <c r="CZ284" i="3"/>
  <c r="DA284" i="3"/>
  <c r="A285" i="3"/>
  <c r="CX285" i="3"/>
  <c r="CY285" i="3"/>
  <c r="CZ285" i="3"/>
  <c r="DA285" i="3"/>
  <c r="A286" i="3"/>
  <c r="CX286" i="3"/>
  <c r="CY286" i="3"/>
  <c r="CZ286" i="3"/>
  <c r="DA286" i="3"/>
  <c r="A287" i="3"/>
  <c r="CX287" i="3"/>
  <c r="CY287" i="3"/>
  <c r="CZ287" i="3"/>
  <c r="DA287" i="3"/>
  <c r="A288" i="3"/>
  <c r="CX288" i="3"/>
  <c r="CY288" i="3"/>
  <c r="CZ288" i="3"/>
  <c r="DA288" i="3"/>
  <c r="A289" i="3"/>
  <c r="CX289" i="3"/>
  <c r="CY289" i="3"/>
  <c r="CZ289" i="3"/>
  <c r="DA289" i="3"/>
  <c r="A290" i="3"/>
  <c r="CX290" i="3"/>
  <c r="CY290" i="3"/>
  <c r="CZ290" i="3"/>
  <c r="DA290" i="3"/>
  <c r="A291" i="3"/>
  <c r="CX291" i="3"/>
  <c r="CY291" i="3"/>
  <c r="CZ291" i="3"/>
  <c r="DA291" i="3"/>
  <c r="A292" i="3"/>
  <c r="CX292" i="3"/>
  <c r="CY292" i="3"/>
  <c r="CZ292" i="3"/>
  <c r="DA292" i="3"/>
  <c r="A293" i="3"/>
  <c r="CX293" i="3"/>
  <c r="CY293" i="3"/>
  <c r="CZ293" i="3"/>
  <c r="DA293" i="3"/>
  <c r="A294" i="3"/>
  <c r="CX294" i="3"/>
  <c r="CY294" i="3"/>
  <c r="CZ294" i="3"/>
  <c r="DA294" i="3"/>
  <c r="A295" i="3"/>
  <c r="CX295" i="3"/>
  <c r="CY295" i="3"/>
  <c r="CZ295" i="3"/>
  <c r="DA295" i="3"/>
  <c r="A296" i="3"/>
  <c r="CX296" i="3"/>
  <c r="CY296" i="3"/>
  <c r="CZ296" i="3"/>
  <c r="DA296" i="3"/>
  <c r="A297" i="3"/>
  <c r="CX297" i="3"/>
  <c r="CY297" i="3"/>
  <c r="CZ297" i="3"/>
  <c r="DA297" i="3"/>
  <c r="A298" i="3"/>
  <c r="CX298" i="3"/>
  <c r="CY298" i="3"/>
  <c r="CZ298" i="3"/>
  <c r="DA298" i="3"/>
  <c r="A299" i="3"/>
  <c r="CX299" i="3"/>
  <c r="CY299" i="3"/>
  <c r="CZ299" i="3"/>
  <c r="DA299" i="3"/>
  <c r="A300" i="3"/>
  <c r="CX300" i="3"/>
  <c r="CY300" i="3"/>
  <c r="CZ300" i="3"/>
  <c r="DA300" i="3"/>
  <c r="A301" i="3"/>
  <c r="CX301" i="3"/>
  <c r="CY301" i="3"/>
  <c r="CZ301" i="3"/>
  <c r="DA301" i="3"/>
  <c r="A302" i="3"/>
  <c r="CX302" i="3"/>
  <c r="CY302" i="3"/>
  <c r="CZ302" i="3"/>
  <c r="DA302" i="3"/>
  <c r="A303" i="3"/>
  <c r="CX303" i="3"/>
  <c r="CY303" i="3"/>
  <c r="CZ303" i="3"/>
  <c r="DA303" i="3"/>
  <c r="A304" i="3"/>
  <c r="CX304" i="3"/>
  <c r="CY304" i="3"/>
  <c r="CZ304" i="3"/>
  <c r="DA304" i="3"/>
  <c r="A305" i="3"/>
  <c r="CX305" i="3"/>
  <c r="CY305" i="3"/>
  <c r="CZ305" i="3"/>
  <c r="DA305" i="3"/>
  <c r="A306" i="3"/>
  <c r="CX306" i="3"/>
  <c r="CY306" i="3"/>
  <c r="CZ306" i="3"/>
  <c r="DA306" i="3"/>
  <c r="A307" i="3"/>
  <c r="CX307" i="3"/>
  <c r="CY307" i="3"/>
  <c r="CZ307" i="3"/>
  <c r="DA307" i="3"/>
  <c r="A308" i="3"/>
  <c r="CX308" i="3"/>
  <c r="CY308" i="3"/>
  <c r="CZ308" i="3"/>
  <c r="DA308" i="3"/>
  <c r="A309" i="3"/>
  <c r="CY309" i="3"/>
  <c r="CZ309" i="3"/>
  <c r="DA309" i="3"/>
  <c r="A310" i="3"/>
  <c r="CY310" i="3"/>
  <c r="CZ310" i="3"/>
  <c r="DA310" i="3"/>
  <c r="A311" i="3"/>
  <c r="CY311" i="3"/>
  <c r="CZ311" i="3"/>
  <c r="DA311" i="3"/>
  <c r="A312" i="3"/>
  <c r="CY312" i="3"/>
  <c r="CZ312" i="3"/>
  <c r="DA312" i="3"/>
  <c r="A313" i="3"/>
  <c r="CY313" i="3"/>
  <c r="CZ313" i="3"/>
  <c r="DA313" i="3"/>
  <c r="A314" i="3"/>
  <c r="CY314" i="3"/>
  <c r="CZ314" i="3"/>
  <c r="DA314" i="3"/>
  <c r="A315" i="3"/>
  <c r="CY315" i="3"/>
  <c r="CZ315" i="3"/>
  <c r="DA315" i="3"/>
  <c r="A316" i="3"/>
  <c r="CY316" i="3"/>
  <c r="CZ316" i="3"/>
  <c r="DA316" i="3"/>
  <c r="A317" i="3"/>
  <c r="CY317" i="3"/>
  <c r="CZ317" i="3"/>
  <c r="DA317" i="3"/>
  <c r="A318" i="3"/>
  <c r="CY318" i="3"/>
  <c r="CZ318" i="3"/>
  <c r="DA318" i="3"/>
  <c r="A319" i="3"/>
  <c r="CY319" i="3"/>
  <c r="CZ319" i="3"/>
  <c r="DA319" i="3"/>
  <c r="A320" i="3"/>
  <c r="CY320" i="3"/>
  <c r="CZ320" i="3"/>
  <c r="DA320" i="3"/>
  <c r="A321" i="3"/>
  <c r="CX321" i="3"/>
  <c r="CY321" i="3"/>
  <c r="CZ321" i="3"/>
  <c r="DA321" i="3"/>
  <c r="A322" i="3"/>
  <c r="CX322" i="3"/>
  <c r="CY322" i="3"/>
  <c r="CZ322" i="3"/>
  <c r="DA322" i="3"/>
  <c r="A323" i="3"/>
  <c r="CX323" i="3"/>
  <c r="CY323" i="3"/>
  <c r="CZ323" i="3"/>
  <c r="DA323" i="3"/>
  <c r="A324" i="3"/>
  <c r="CX324" i="3"/>
  <c r="CY324" i="3"/>
  <c r="CZ324" i="3"/>
  <c r="DA324" i="3"/>
  <c r="A325" i="3"/>
  <c r="CX325" i="3"/>
  <c r="CY325" i="3"/>
  <c r="CZ325" i="3"/>
  <c r="DA325" i="3"/>
  <c r="A326" i="3"/>
  <c r="CX326" i="3"/>
  <c r="CY326" i="3"/>
  <c r="CZ326" i="3"/>
  <c r="DA326" i="3"/>
  <c r="A327" i="3"/>
  <c r="CX327" i="3"/>
  <c r="CY327" i="3"/>
  <c r="CZ327" i="3"/>
  <c r="DA327" i="3"/>
  <c r="A328" i="3"/>
  <c r="CX328" i="3"/>
  <c r="CY328" i="3"/>
  <c r="CZ328" i="3"/>
  <c r="DA328" i="3"/>
  <c r="A329" i="3"/>
  <c r="CX329" i="3"/>
  <c r="CY329" i="3"/>
  <c r="CZ329" i="3"/>
  <c r="DA329" i="3"/>
  <c r="A330" i="3"/>
  <c r="CX330" i="3"/>
  <c r="CY330" i="3"/>
  <c r="CZ330" i="3"/>
  <c r="DA330" i="3"/>
  <c r="A331" i="3"/>
  <c r="CX331" i="3"/>
  <c r="CY331" i="3"/>
  <c r="CZ331" i="3"/>
  <c r="DA331" i="3"/>
  <c r="A332" i="3"/>
  <c r="CX332" i="3"/>
  <c r="CY332" i="3"/>
  <c r="CZ332" i="3"/>
  <c r="DA332" i="3"/>
  <c r="A333" i="3"/>
  <c r="CX333" i="3"/>
  <c r="CY333" i="3"/>
  <c r="CZ333" i="3"/>
  <c r="DA333" i="3"/>
  <c r="A334" i="3"/>
  <c r="CX334" i="3"/>
  <c r="CY334" i="3"/>
  <c r="CZ334" i="3"/>
  <c r="DA334" i="3"/>
  <c r="A335" i="3"/>
  <c r="CX335" i="3"/>
  <c r="CY335" i="3"/>
  <c r="CZ335" i="3"/>
  <c r="DA335" i="3"/>
  <c r="A336" i="3"/>
  <c r="CX336" i="3"/>
  <c r="CY336" i="3"/>
  <c r="CZ336" i="3"/>
  <c r="DA336" i="3"/>
  <c r="A337" i="3"/>
  <c r="CX337" i="3"/>
  <c r="CY337" i="3"/>
  <c r="CZ337" i="3"/>
  <c r="DA337" i="3"/>
  <c r="A338" i="3"/>
  <c r="CX338" i="3"/>
  <c r="CY338" i="3"/>
  <c r="CZ338" i="3"/>
  <c r="DA338" i="3"/>
  <c r="A339" i="3"/>
  <c r="CX339" i="3"/>
  <c r="CY339" i="3"/>
  <c r="CZ339" i="3"/>
  <c r="DA339" i="3"/>
  <c r="A340" i="3"/>
  <c r="CX340" i="3"/>
  <c r="CY340" i="3"/>
  <c r="CZ340" i="3"/>
  <c r="DA340" i="3"/>
  <c r="A341" i="3"/>
  <c r="CX341" i="3"/>
  <c r="CY341" i="3"/>
  <c r="CZ341" i="3"/>
  <c r="DA341" i="3"/>
  <c r="A342" i="3"/>
  <c r="CX342" i="3"/>
  <c r="CY342" i="3"/>
  <c r="CZ342" i="3"/>
  <c r="DA342" i="3"/>
  <c r="A343" i="3"/>
  <c r="CX343" i="3"/>
  <c r="CY343" i="3"/>
  <c r="CZ343" i="3"/>
  <c r="DA343" i="3"/>
  <c r="A344" i="3"/>
  <c r="CX344" i="3"/>
  <c r="CY344" i="3"/>
  <c r="CZ344" i="3"/>
  <c r="DA344" i="3"/>
  <c r="A345" i="3"/>
  <c r="CX345" i="3"/>
  <c r="CY345" i="3"/>
  <c r="CZ345" i="3"/>
  <c r="DA345" i="3"/>
  <c r="A346" i="3"/>
  <c r="CX346" i="3"/>
  <c r="CY346" i="3"/>
  <c r="CZ346" i="3"/>
  <c r="DA346" i="3"/>
  <c r="A347" i="3"/>
  <c r="CX347" i="3"/>
  <c r="CY347" i="3"/>
  <c r="CZ347" i="3"/>
  <c r="DA347" i="3"/>
  <c r="A348" i="3"/>
  <c r="CX348" i="3"/>
  <c r="CY348" i="3"/>
  <c r="CZ348" i="3"/>
  <c r="DA348" i="3"/>
  <c r="A349" i="3"/>
  <c r="CX349" i="3"/>
  <c r="CY349" i="3"/>
  <c r="CZ349" i="3"/>
  <c r="DA349" i="3"/>
  <c r="A350" i="3"/>
  <c r="CX350" i="3"/>
  <c r="CY350" i="3"/>
  <c r="CZ350" i="3"/>
  <c r="DA350" i="3"/>
  <c r="A351" i="3"/>
  <c r="CX351" i="3"/>
  <c r="CY351" i="3"/>
  <c r="CZ351" i="3"/>
  <c r="DA351" i="3"/>
  <c r="A352" i="3"/>
  <c r="CX352" i="3"/>
  <c r="CY352" i="3"/>
  <c r="CZ352" i="3"/>
  <c r="DA352" i="3"/>
  <c r="A353" i="3"/>
  <c r="CX353" i="3"/>
  <c r="CY353" i="3"/>
  <c r="CZ353" i="3"/>
  <c r="DA353" i="3"/>
  <c r="A354" i="3"/>
  <c r="CX354" i="3"/>
  <c r="CY354" i="3"/>
  <c r="CZ354" i="3"/>
  <c r="DA354" i="3"/>
  <c r="A355" i="3"/>
  <c r="CX355" i="3"/>
  <c r="CY355" i="3"/>
  <c r="CZ355" i="3"/>
  <c r="DA355" i="3"/>
  <c r="A356" i="3"/>
  <c r="CX356" i="3"/>
  <c r="CY356" i="3"/>
  <c r="CZ356" i="3"/>
  <c r="DA356" i="3"/>
  <c r="A357" i="3"/>
  <c r="CX357" i="3"/>
  <c r="CY357" i="3"/>
  <c r="CZ357" i="3"/>
  <c r="DA357" i="3"/>
  <c r="A358" i="3"/>
  <c r="CX358" i="3"/>
  <c r="CY358" i="3"/>
  <c r="CZ358" i="3"/>
  <c r="DA358" i="3"/>
  <c r="A359" i="3"/>
  <c r="CX359" i="3"/>
  <c r="CY359" i="3"/>
  <c r="CZ359" i="3"/>
  <c r="DA359" i="3"/>
  <c r="A360" i="3"/>
  <c r="CX360" i="3"/>
  <c r="CY360" i="3"/>
  <c r="CZ360" i="3"/>
  <c r="DA360" i="3"/>
  <c r="A361" i="3"/>
  <c r="CX361" i="3"/>
  <c r="CY361" i="3"/>
  <c r="CZ361" i="3"/>
  <c r="DA361" i="3"/>
  <c r="A362" i="3"/>
  <c r="CX362" i="3"/>
  <c r="CY362" i="3"/>
  <c r="CZ362" i="3"/>
  <c r="DA362" i="3"/>
  <c r="A363" i="3"/>
  <c r="CX363" i="3"/>
  <c r="CY363" i="3"/>
  <c r="CZ363" i="3"/>
  <c r="DA363" i="3"/>
  <c r="A364" i="3"/>
  <c r="CX364" i="3"/>
  <c r="CY364" i="3"/>
  <c r="CZ364" i="3"/>
  <c r="DA364" i="3"/>
  <c r="A365" i="3"/>
  <c r="CX365" i="3"/>
  <c r="CY365" i="3"/>
  <c r="CZ365" i="3"/>
  <c r="DA365" i="3"/>
  <c r="A366" i="3"/>
  <c r="CX366" i="3"/>
  <c r="CY366" i="3"/>
  <c r="CZ366" i="3"/>
  <c r="DA366" i="3"/>
  <c r="A367" i="3"/>
  <c r="CX367" i="3"/>
  <c r="CY367" i="3"/>
  <c r="CZ367" i="3"/>
  <c r="DA367" i="3"/>
  <c r="A368" i="3"/>
  <c r="CX368" i="3"/>
  <c r="CY368" i="3"/>
  <c r="CZ368" i="3"/>
  <c r="DA368" i="3"/>
  <c r="A369" i="3"/>
  <c r="CX369" i="3"/>
  <c r="CY369" i="3"/>
  <c r="CZ369" i="3"/>
  <c r="DA369" i="3"/>
  <c r="A370" i="3"/>
  <c r="CX370" i="3"/>
  <c r="CY370" i="3"/>
  <c r="CZ370" i="3"/>
  <c r="DA370" i="3"/>
  <c r="A371" i="3"/>
  <c r="CX371" i="3"/>
  <c r="CY371" i="3"/>
  <c r="CZ371" i="3"/>
  <c r="DA371" i="3"/>
  <c r="A372" i="3"/>
  <c r="CX372" i="3"/>
  <c r="CY372" i="3"/>
  <c r="CZ372" i="3"/>
  <c r="DA372" i="3"/>
  <c r="A373" i="3"/>
  <c r="CX373" i="3"/>
  <c r="CY373" i="3"/>
  <c r="CZ373" i="3"/>
  <c r="DA373" i="3"/>
  <c r="A374" i="3"/>
  <c r="CX374" i="3"/>
  <c r="CY374" i="3"/>
  <c r="CZ374" i="3"/>
  <c r="DA374" i="3"/>
  <c r="A375" i="3"/>
  <c r="CX375" i="3"/>
  <c r="CY375" i="3"/>
  <c r="CZ375" i="3"/>
  <c r="DA375" i="3"/>
  <c r="A376" i="3"/>
  <c r="CX376" i="3"/>
  <c r="CY376" i="3"/>
  <c r="CZ376" i="3"/>
  <c r="DA376" i="3"/>
  <c r="A377" i="3"/>
  <c r="CX377" i="3"/>
  <c r="CY377" i="3"/>
  <c r="CZ377" i="3"/>
  <c r="DA377" i="3"/>
  <c r="A378" i="3"/>
  <c r="CX378" i="3"/>
  <c r="CY378" i="3"/>
  <c r="CZ378" i="3"/>
  <c r="DA378" i="3"/>
  <c r="A379" i="3"/>
  <c r="CX379" i="3"/>
  <c r="CY379" i="3"/>
  <c r="CZ379" i="3"/>
  <c r="DA379" i="3"/>
  <c r="A380" i="3"/>
  <c r="CX380" i="3"/>
  <c r="CY380" i="3"/>
  <c r="CZ380" i="3"/>
  <c r="DA380" i="3"/>
  <c r="A381" i="3"/>
  <c r="CX381" i="3"/>
  <c r="CY381" i="3"/>
  <c r="CZ381" i="3"/>
  <c r="DA381" i="3"/>
  <c r="A382" i="3"/>
  <c r="CX382" i="3"/>
  <c r="CY382" i="3"/>
  <c r="CZ382" i="3"/>
  <c r="DA382" i="3"/>
  <c r="A383" i="3"/>
  <c r="CX383" i="3"/>
  <c r="CY383" i="3"/>
  <c r="CZ383" i="3"/>
  <c r="DA383" i="3"/>
  <c r="A384" i="3"/>
  <c r="CX384" i="3"/>
  <c r="CY384" i="3"/>
  <c r="CZ384" i="3"/>
  <c r="DA384" i="3"/>
  <c r="A385" i="3"/>
  <c r="CX385" i="3"/>
  <c r="CY385" i="3"/>
  <c r="CZ385" i="3"/>
  <c r="DA385" i="3"/>
  <c r="A386" i="3"/>
  <c r="CX386" i="3"/>
  <c r="CY386" i="3"/>
  <c r="CZ386" i="3"/>
  <c r="DA386" i="3"/>
  <c r="A387" i="3"/>
  <c r="CX387" i="3"/>
  <c r="CY387" i="3"/>
  <c r="CZ387" i="3"/>
  <c r="DA387" i="3"/>
  <c r="A388" i="3"/>
  <c r="CX388" i="3"/>
  <c r="CY388" i="3"/>
  <c r="CZ388" i="3"/>
  <c r="DA388" i="3"/>
  <c r="A389" i="3"/>
  <c r="CX389" i="3"/>
  <c r="CY389" i="3"/>
  <c r="CZ389" i="3"/>
  <c r="DA389" i="3"/>
  <c r="A390" i="3"/>
  <c r="CX390" i="3"/>
  <c r="CY390" i="3"/>
  <c r="CZ390" i="3"/>
  <c r="DA390" i="3"/>
  <c r="A391" i="3"/>
  <c r="CX391" i="3"/>
  <c r="CY391" i="3"/>
  <c r="CZ391" i="3"/>
  <c r="DA391" i="3"/>
  <c r="A392" i="3"/>
  <c r="CX392" i="3"/>
  <c r="CY392" i="3"/>
  <c r="CZ392" i="3"/>
  <c r="DA392" i="3"/>
  <c r="A393" i="3"/>
  <c r="CX393" i="3"/>
  <c r="CY393" i="3"/>
  <c r="CZ393" i="3"/>
  <c r="DA393" i="3"/>
  <c r="A394" i="3"/>
  <c r="CX394" i="3"/>
  <c r="CY394" i="3"/>
  <c r="CZ394" i="3"/>
  <c r="DA394" i="3"/>
  <c r="A395" i="3"/>
  <c r="CX395" i="3"/>
  <c r="CY395" i="3"/>
  <c r="CZ395" i="3"/>
  <c r="DA395" i="3"/>
  <c r="A396" i="3"/>
  <c r="CX396" i="3"/>
  <c r="CY396" i="3"/>
  <c r="CZ396" i="3"/>
  <c r="DA396" i="3"/>
  <c r="A397" i="3"/>
  <c r="CX397" i="3"/>
  <c r="CY397" i="3"/>
  <c r="CZ397" i="3"/>
  <c r="DA397" i="3"/>
  <c r="A398" i="3"/>
  <c r="CX398" i="3"/>
  <c r="CY398" i="3"/>
  <c r="CZ398" i="3"/>
  <c r="DA398" i="3"/>
  <c r="A399" i="3"/>
  <c r="CX399" i="3"/>
  <c r="CY399" i="3"/>
  <c r="CZ399" i="3"/>
  <c r="DA399" i="3"/>
  <c r="A400" i="3"/>
  <c r="CX400" i="3"/>
  <c r="CY400" i="3"/>
  <c r="CZ400" i="3"/>
  <c r="DA400" i="3"/>
  <c r="A401" i="3"/>
  <c r="CX401" i="3"/>
  <c r="CY401" i="3"/>
  <c r="CZ401" i="3"/>
  <c r="DA401" i="3"/>
  <c r="A402" i="3"/>
  <c r="CX402" i="3"/>
  <c r="CY402" i="3"/>
  <c r="CZ402" i="3"/>
  <c r="DA402" i="3"/>
  <c r="A403" i="3"/>
  <c r="CX403" i="3"/>
  <c r="CY403" i="3"/>
  <c r="CZ403" i="3"/>
  <c r="DA403" i="3"/>
  <c r="A404" i="3"/>
  <c r="CX404" i="3"/>
  <c r="CY404" i="3"/>
  <c r="CZ404" i="3"/>
  <c r="DA404" i="3"/>
  <c r="A405" i="3"/>
  <c r="CX405" i="3"/>
  <c r="CY405" i="3"/>
  <c r="CZ405" i="3"/>
  <c r="DA405" i="3"/>
  <c r="A406" i="3"/>
  <c r="CX406" i="3"/>
  <c r="CY406" i="3"/>
  <c r="CZ406" i="3"/>
  <c r="DA406" i="3"/>
  <c r="A407" i="3"/>
  <c r="CX407" i="3"/>
  <c r="CY407" i="3"/>
  <c r="CZ407" i="3"/>
  <c r="DA407" i="3"/>
  <c r="A408" i="3"/>
  <c r="CX408" i="3"/>
  <c r="CY408" i="3"/>
  <c r="CZ408" i="3"/>
  <c r="DA408" i="3"/>
  <c r="A409" i="3"/>
  <c r="CX409" i="3"/>
  <c r="CY409" i="3"/>
  <c r="CZ409" i="3"/>
  <c r="DA409" i="3"/>
  <c r="A410" i="3"/>
  <c r="CX410" i="3"/>
  <c r="CY410" i="3"/>
  <c r="CZ410" i="3"/>
  <c r="DA410" i="3"/>
  <c r="A411" i="3"/>
  <c r="CX411" i="3"/>
  <c r="CY411" i="3"/>
  <c r="CZ411" i="3"/>
  <c r="DA411" i="3"/>
  <c r="A412" i="3"/>
  <c r="CX412" i="3"/>
  <c r="CY412" i="3"/>
  <c r="CZ412" i="3"/>
  <c r="DA412" i="3"/>
  <c r="A413" i="3"/>
  <c r="CX413" i="3"/>
  <c r="CY413" i="3"/>
  <c r="CZ413" i="3"/>
  <c r="DA413" i="3"/>
  <c r="A414" i="3"/>
  <c r="CX414" i="3"/>
  <c r="CY414" i="3"/>
  <c r="CZ414" i="3"/>
  <c r="DA414" i="3"/>
  <c r="A415" i="3"/>
  <c r="CX415" i="3"/>
  <c r="CY415" i="3"/>
  <c r="CZ415" i="3"/>
  <c r="DA415" i="3"/>
  <c r="A416" i="3"/>
  <c r="CX416" i="3"/>
  <c r="CY416" i="3"/>
  <c r="CZ416" i="3"/>
  <c r="DA416" i="3"/>
  <c r="A417" i="3"/>
  <c r="CX417" i="3"/>
  <c r="CY417" i="3"/>
  <c r="CZ417" i="3"/>
  <c r="DA417" i="3"/>
  <c r="A418" i="3"/>
  <c r="CX418" i="3"/>
  <c r="CY418" i="3"/>
  <c r="CZ418" i="3"/>
  <c r="DA418" i="3"/>
  <c r="A419" i="3"/>
  <c r="CX419" i="3"/>
  <c r="CY419" i="3"/>
  <c r="CZ419" i="3"/>
  <c r="DA419" i="3"/>
  <c r="A420" i="3"/>
  <c r="CX420" i="3"/>
  <c r="CY420" i="3"/>
  <c r="CZ420" i="3"/>
  <c r="DA420" i="3"/>
  <c r="A421" i="3"/>
  <c r="CX421" i="3"/>
  <c r="CY421" i="3"/>
  <c r="CZ421" i="3"/>
  <c r="DA421" i="3"/>
  <c r="A422" i="3"/>
  <c r="CX422" i="3"/>
  <c r="CY422" i="3"/>
  <c r="CZ422" i="3"/>
  <c r="DA422" i="3"/>
  <c r="A423" i="3"/>
  <c r="CX423" i="3"/>
  <c r="CY423" i="3"/>
  <c r="CZ423" i="3"/>
  <c r="DA423" i="3"/>
  <c r="A424" i="3"/>
  <c r="CX424" i="3"/>
  <c r="CY424" i="3"/>
  <c r="CZ424" i="3"/>
  <c r="DA424" i="3"/>
  <c r="A425" i="3"/>
  <c r="CX425" i="3"/>
  <c r="CY425" i="3"/>
  <c r="CZ425" i="3"/>
  <c r="DA425" i="3"/>
  <c r="A426" i="3"/>
  <c r="CX426" i="3"/>
  <c r="CY426" i="3"/>
  <c r="CZ426" i="3"/>
  <c r="DA426" i="3"/>
  <c r="A427" i="3"/>
  <c r="CX427" i="3"/>
  <c r="CY427" i="3"/>
  <c r="CZ427" i="3"/>
  <c r="DA427" i="3"/>
  <c r="A428" i="3"/>
  <c r="CX428" i="3"/>
  <c r="CY428" i="3"/>
  <c r="CZ428" i="3"/>
  <c r="DA428" i="3"/>
  <c r="A429" i="3"/>
  <c r="CX429" i="3"/>
  <c r="CY429" i="3"/>
  <c r="CZ429" i="3"/>
  <c r="DA429" i="3"/>
  <c r="A430" i="3"/>
  <c r="CX430" i="3"/>
  <c r="CY430" i="3"/>
  <c r="CZ430" i="3"/>
  <c r="DA430" i="3"/>
  <c r="A431" i="3"/>
  <c r="CX431" i="3"/>
  <c r="CY431" i="3"/>
  <c r="CZ431" i="3"/>
  <c r="DA431" i="3"/>
  <c r="A432" i="3"/>
  <c r="CX432" i="3"/>
  <c r="CY432" i="3"/>
  <c r="CZ432" i="3"/>
  <c r="DA432" i="3"/>
  <c r="A433" i="3"/>
  <c r="CX433" i="3"/>
  <c r="CY433" i="3"/>
  <c r="CZ433" i="3"/>
  <c r="DA433" i="3"/>
  <c r="A434" i="3"/>
  <c r="CX434" i="3"/>
  <c r="CY434" i="3"/>
  <c r="CZ434" i="3"/>
  <c r="DA434" i="3"/>
  <c r="A435" i="3"/>
  <c r="CX435" i="3"/>
  <c r="CY435" i="3"/>
  <c r="CZ435" i="3"/>
  <c r="DA435" i="3"/>
  <c r="A436" i="3"/>
  <c r="CX436" i="3"/>
  <c r="CY436" i="3"/>
  <c r="CZ436" i="3"/>
  <c r="DA436" i="3"/>
  <c r="A437" i="3"/>
  <c r="CX437" i="3"/>
  <c r="CY437" i="3"/>
  <c r="CZ437" i="3"/>
  <c r="DA437" i="3"/>
  <c r="A438" i="3"/>
  <c r="CX438" i="3"/>
  <c r="CY438" i="3"/>
  <c r="CZ438" i="3"/>
  <c r="DA438" i="3"/>
  <c r="A439" i="3"/>
  <c r="CX439" i="3"/>
  <c r="CY439" i="3"/>
  <c r="CZ439" i="3"/>
  <c r="DA439" i="3"/>
  <c r="A440" i="3"/>
  <c r="CX440" i="3"/>
  <c r="CY440" i="3"/>
  <c r="CZ440" i="3"/>
  <c r="DA440" i="3"/>
  <c r="A441" i="3"/>
  <c r="CX441" i="3"/>
  <c r="CY441" i="3"/>
  <c r="CZ441" i="3"/>
  <c r="DA441" i="3"/>
  <c r="A442" i="3"/>
  <c r="CX442" i="3"/>
  <c r="CY442" i="3"/>
  <c r="CZ442" i="3"/>
  <c r="DA442" i="3"/>
  <c r="A443" i="3"/>
  <c r="CX443" i="3"/>
  <c r="CY443" i="3"/>
  <c r="CZ443" i="3"/>
  <c r="DA443" i="3"/>
  <c r="A444" i="3"/>
  <c r="CX444" i="3"/>
  <c r="CY444" i="3"/>
  <c r="CZ444" i="3"/>
  <c r="DA444" i="3"/>
  <c r="A445" i="3"/>
  <c r="CX445" i="3"/>
  <c r="CY445" i="3"/>
  <c r="CZ445" i="3"/>
  <c r="DA445" i="3"/>
  <c r="A446" i="3"/>
  <c r="CX446" i="3"/>
  <c r="CY446" i="3"/>
  <c r="CZ446" i="3"/>
  <c r="DA446" i="3"/>
  <c r="A447" i="3"/>
  <c r="CX447" i="3"/>
  <c r="CY447" i="3"/>
  <c r="CZ447" i="3"/>
  <c r="DA447" i="3"/>
  <c r="A448" i="3"/>
  <c r="CX448" i="3"/>
  <c r="CY448" i="3"/>
  <c r="CZ448" i="3"/>
  <c r="DA448" i="3"/>
  <c r="A449" i="3"/>
  <c r="CX449" i="3"/>
  <c r="CY449" i="3"/>
  <c r="CZ449" i="3"/>
  <c r="DA449" i="3"/>
  <c r="A450" i="3"/>
  <c r="CX450" i="3"/>
  <c r="CY450" i="3"/>
  <c r="CZ450" i="3"/>
  <c r="DA450" i="3"/>
  <c r="A451" i="3"/>
  <c r="CX451" i="3"/>
  <c r="CY451" i="3"/>
  <c r="CZ451" i="3"/>
  <c r="DA451" i="3"/>
  <c r="A452" i="3"/>
  <c r="CX452" i="3"/>
  <c r="CY452" i="3"/>
  <c r="CZ452" i="3"/>
  <c r="DA452" i="3"/>
  <c r="A453" i="3"/>
  <c r="CX453" i="3"/>
  <c r="CY453" i="3"/>
  <c r="CZ453" i="3"/>
  <c r="DA453" i="3"/>
  <c r="A454" i="3"/>
  <c r="CX454" i="3"/>
  <c r="CY454" i="3"/>
  <c r="CZ454" i="3"/>
  <c r="DA454" i="3"/>
  <c r="A455" i="3"/>
  <c r="CX455" i="3"/>
  <c r="CY455" i="3"/>
  <c r="CZ455" i="3"/>
  <c r="DA455" i="3"/>
  <c r="A456" i="3"/>
  <c r="CX456" i="3"/>
  <c r="CY456" i="3"/>
  <c r="CZ456" i="3"/>
  <c r="DA456" i="3"/>
  <c r="A457" i="3"/>
  <c r="CX457" i="3"/>
  <c r="CY457" i="3"/>
  <c r="CZ457" i="3"/>
  <c r="DA457" i="3"/>
  <c r="A458" i="3"/>
  <c r="CX458" i="3"/>
  <c r="CY458" i="3"/>
  <c r="CZ458" i="3"/>
  <c r="DA458" i="3"/>
  <c r="A459" i="3"/>
  <c r="CX459" i="3"/>
  <c r="CY459" i="3"/>
  <c r="CZ459" i="3"/>
  <c r="DA459" i="3"/>
  <c r="A460" i="3"/>
  <c r="CX460" i="3"/>
  <c r="CY460" i="3"/>
  <c r="CZ460" i="3"/>
  <c r="DA460" i="3"/>
  <c r="A461" i="3"/>
  <c r="CX461" i="3"/>
  <c r="CY461" i="3"/>
  <c r="CZ461" i="3"/>
  <c r="DA461" i="3"/>
  <c r="A462" i="3"/>
  <c r="CX462" i="3"/>
  <c r="CY462" i="3"/>
  <c r="CZ462" i="3"/>
  <c r="DA462" i="3"/>
  <c r="A463" i="3"/>
  <c r="CX463" i="3"/>
  <c r="CY463" i="3"/>
  <c r="CZ463" i="3"/>
  <c r="DA463" i="3"/>
  <c r="A464" i="3"/>
  <c r="CX464" i="3"/>
  <c r="CY464" i="3"/>
  <c r="CZ464" i="3"/>
  <c r="DA464" i="3"/>
  <c r="A465" i="3"/>
  <c r="CX465" i="3"/>
  <c r="CY465" i="3"/>
  <c r="CZ465" i="3"/>
  <c r="DA465" i="3"/>
  <c r="A466" i="3"/>
  <c r="CX466" i="3"/>
  <c r="CY466" i="3"/>
  <c r="CZ466" i="3"/>
  <c r="DA466" i="3"/>
  <c r="A467" i="3"/>
  <c r="CX467" i="3"/>
  <c r="CY467" i="3"/>
  <c r="CZ467" i="3"/>
  <c r="DA467" i="3"/>
  <c r="A468" i="3"/>
  <c r="CX468" i="3"/>
  <c r="CY468" i="3"/>
  <c r="CZ468" i="3"/>
  <c r="DA468" i="3"/>
  <c r="A469" i="3"/>
  <c r="CX469" i="3"/>
  <c r="CY469" i="3"/>
  <c r="CZ469" i="3"/>
  <c r="DA469" i="3"/>
  <c r="A470" i="3"/>
  <c r="CX470" i="3"/>
  <c r="CY470" i="3"/>
  <c r="CZ470" i="3"/>
  <c r="DA470" i="3"/>
  <c r="A471" i="3"/>
  <c r="CX471" i="3"/>
  <c r="CY471" i="3"/>
  <c r="CZ471" i="3"/>
  <c r="DA471" i="3"/>
  <c r="A472" i="3"/>
  <c r="CX472" i="3"/>
  <c r="CY472" i="3"/>
  <c r="CZ472" i="3"/>
  <c r="DA472" i="3"/>
  <c r="A473" i="3"/>
  <c r="CX473" i="3"/>
  <c r="CY473" i="3"/>
  <c r="CZ473" i="3"/>
  <c r="DA473" i="3"/>
  <c r="A474" i="3"/>
  <c r="CX474" i="3"/>
  <c r="CY474" i="3"/>
  <c r="CZ474" i="3"/>
  <c r="DA474" i="3"/>
  <c r="A475" i="3"/>
  <c r="CX475" i="3"/>
  <c r="CY475" i="3"/>
  <c r="CZ475" i="3"/>
  <c r="DA475" i="3"/>
  <c r="A476" i="3"/>
  <c r="CX476" i="3"/>
  <c r="CY476" i="3"/>
  <c r="CZ476" i="3"/>
  <c r="DA476" i="3"/>
  <c r="A477" i="3"/>
  <c r="CX477" i="3"/>
  <c r="CY477" i="3"/>
  <c r="CZ477" i="3"/>
  <c r="DA477" i="3"/>
  <c r="A478" i="3"/>
  <c r="CX478" i="3"/>
  <c r="CY478" i="3"/>
  <c r="CZ478" i="3"/>
  <c r="DA478" i="3"/>
  <c r="A479" i="3"/>
  <c r="CX479" i="3"/>
  <c r="CY479" i="3"/>
  <c r="CZ479" i="3"/>
  <c r="DA479" i="3"/>
  <c r="A480" i="3"/>
  <c r="CX480" i="3"/>
  <c r="CY480" i="3"/>
  <c r="CZ480" i="3"/>
  <c r="DA480" i="3"/>
  <c r="A481" i="3"/>
  <c r="CX481" i="3"/>
  <c r="CY481" i="3"/>
  <c r="CZ481" i="3"/>
  <c r="DA481" i="3"/>
  <c r="A482" i="3"/>
  <c r="CX482" i="3"/>
  <c r="CY482" i="3"/>
  <c r="CZ482" i="3"/>
  <c r="DA482" i="3"/>
  <c r="A483" i="3"/>
  <c r="CX483" i="3"/>
  <c r="CY483" i="3"/>
  <c r="CZ483" i="3"/>
  <c r="DA483" i="3"/>
  <c r="A484" i="3"/>
  <c r="CX484" i="3"/>
  <c r="CY484" i="3"/>
  <c r="CZ484" i="3"/>
  <c r="DA484" i="3"/>
  <c r="A485" i="3"/>
  <c r="CX485" i="3"/>
  <c r="CY485" i="3"/>
  <c r="CZ485" i="3"/>
  <c r="DA485" i="3"/>
  <c r="A486" i="3"/>
  <c r="CX486" i="3"/>
  <c r="CY486" i="3"/>
  <c r="CZ486" i="3"/>
  <c r="DA486" i="3"/>
  <c r="A487" i="3"/>
  <c r="CX487" i="3"/>
  <c r="CY487" i="3"/>
  <c r="CZ487" i="3"/>
  <c r="DA487" i="3"/>
  <c r="A488" i="3"/>
  <c r="CX488" i="3"/>
  <c r="CY488" i="3"/>
  <c r="CZ488" i="3"/>
  <c r="DA488" i="3"/>
  <c r="A489" i="3"/>
  <c r="CX489" i="3"/>
  <c r="CY489" i="3"/>
  <c r="CZ489" i="3"/>
  <c r="DA489" i="3"/>
  <c r="A490" i="3"/>
  <c r="CX490" i="3"/>
  <c r="CY490" i="3"/>
  <c r="CZ490" i="3"/>
  <c r="DA490" i="3"/>
  <c r="A491" i="3"/>
  <c r="CX491" i="3"/>
  <c r="CY491" i="3"/>
  <c r="CZ491" i="3"/>
  <c r="DA491" i="3"/>
  <c r="A492" i="3"/>
  <c r="CX492" i="3"/>
  <c r="CY492" i="3"/>
  <c r="CZ492" i="3"/>
  <c r="DA492" i="3"/>
  <c r="A493" i="3"/>
  <c r="CX493" i="3"/>
  <c r="CY493" i="3"/>
  <c r="CZ493" i="3"/>
  <c r="DA493" i="3"/>
  <c r="A494" i="3"/>
  <c r="CX494" i="3"/>
  <c r="CY494" i="3"/>
  <c r="CZ494" i="3"/>
  <c r="DA494" i="3"/>
  <c r="A495" i="3"/>
  <c r="CX495" i="3"/>
  <c r="CY495" i="3"/>
  <c r="CZ495" i="3"/>
  <c r="DA495" i="3"/>
  <c r="A496" i="3"/>
  <c r="CX496" i="3"/>
  <c r="CY496" i="3"/>
  <c r="CZ496" i="3"/>
  <c r="DA496" i="3"/>
  <c r="A497" i="3"/>
  <c r="CX497" i="3"/>
  <c r="CY497" i="3"/>
  <c r="CZ497" i="3"/>
  <c r="DA497" i="3"/>
  <c r="A498" i="3"/>
  <c r="CX498" i="3"/>
  <c r="CY498" i="3"/>
  <c r="CZ498" i="3"/>
  <c r="DA498" i="3"/>
  <c r="A499" i="3"/>
  <c r="CX499" i="3"/>
  <c r="CY499" i="3"/>
  <c r="CZ499" i="3"/>
  <c r="DA499" i="3"/>
  <c r="A500" i="3"/>
  <c r="CX500" i="3"/>
  <c r="CY500" i="3"/>
  <c r="CZ500" i="3"/>
  <c r="DA500" i="3"/>
  <c r="A501" i="3"/>
  <c r="CX501" i="3"/>
  <c r="CY501" i="3"/>
  <c r="CZ501" i="3"/>
  <c r="DA501" i="3"/>
  <c r="A502" i="3"/>
  <c r="CX502" i="3"/>
  <c r="CY502" i="3"/>
  <c r="CZ502" i="3"/>
  <c r="DA502" i="3"/>
  <c r="A503" i="3"/>
  <c r="CX503" i="3"/>
  <c r="CY503" i="3"/>
  <c r="CZ503" i="3"/>
  <c r="DA503" i="3"/>
  <c r="A504" i="3"/>
  <c r="CX504" i="3"/>
  <c r="CY504" i="3"/>
  <c r="CZ504" i="3"/>
  <c r="DA504" i="3"/>
  <c r="A505" i="3"/>
  <c r="CX505" i="3"/>
  <c r="CY505" i="3"/>
  <c r="CZ505" i="3"/>
  <c r="DA505" i="3"/>
  <c r="A506" i="3"/>
  <c r="CX506" i="3"/>
  <c r="CY506" i="3"/>
  <c r="CZ506" i="3"/>
  <c r="DA506" i="3"/>
  <c r="A507" i="3"/>
  <c r="CX507" i="3"/>
  <c r="CY507" i="3"/>
  <c r="CZ507" i="3"/>
  <c r="DA507" i="3"/>
  <c r="A508" i="3"/>
  <c r="CX508" i="3"/>
  <c r="CY508" i="3"/>
  <c r="CZ508" i="3"/>
  <c r="DA508" i="3"/>
  <c r="A509" i="3"/>
  <c r="CX509" i="3"/>
  <c r="CY509" i="3"/>
  <c r="CZ509" i="3"/>
  <c r="DA509" i="3"/>
  <c r="A510" i="3"/>
  <c r="CX510" i="3"/>
  <c r="CY510" i="3"/>
  <c r="CZ510" i="3"/>
  <c r="DA510" i="3"/>
  <c r="A511" i="3"/>
  <c r="CX511" i="3"/>
  <c r="CY511" i="3"/>
  <c r="CZ511" i="3"/>
  <c r="DA511" i="3"/>
  <c r="A512" i="3"/>
  <c r="CX512" i="3"/>
  <c r="CY512" i="3"/>
  <c r="CZ512" i="3"/>
  <c r="DA512" i="3"/>
  <c r="A513" i="3"/>
  <c r="CX513" i="3"/>
  <c r="CY513" i="3"/>
  <c r="CZ513" i="3"/>
  <c r="DA513" i="3"/>
  <c r="A514" i="3"/>
  <c r="CX514" i="3"/>
  <c r="CY514" i="3"/>
  <c r="CZ514" i="3"/>
  <c r="DA514" i="3"/>
  <c r="A515" i="3"/>
  <c r="CX515" i="3"/>
  <c r="CY515" i="3"/>
  <c r="CZ515" i="3"/>
  <c r="DA515" i="3"/>
  <c r="A516" i="3"/>
  <c r="CX516" i="3"/>
  <c r="CY516" i="3"/>
  <c r="CZ516" i="3"/>
  <c r="DA516" i="3"/>
  <c r="A517" i="3"/>
  <c r="CX517" i="3"/>
  <c r="CY517" i="3"/>
  <c r="CZ517" i="3"/>
  <c r="DA517" i="3"/>
  <c r="A518" i="3"/>
  <c r="CX518" i="3"/>
  <c r="CY518" i="3"/>
  <c r="CZ518" i="3"/>
  <c r="DA518" i="3"/>
  <c r="A519" i="3"/>
  <c r="CX519" i="3"/>
  <c r="CY519" i="3"/>
  <c r="CZ519" i="3"/>
  <c r="DA519" i="3"/>
  <c r="A520" i="3"/>
  <c r="CX520" i="3"/>
  <c r="CY520" i="3"/>
  <c r="CZ520" i="3"/>
  <c r="DA520" i="3"/>
  <c r="A521" i="3"/>
  <c r="CX521" i="3"/>
  <c r="CY521" i="3"/>
  <c r="CZ521" i="3"/>
  <c r="DA521" i="3"/>
  <c r="A522" i="3"/>
  <c r="CX522" i="3"/>
  <c r="CY522" i="3"/>
  <c r="CZ522" i="3"/>
  <c r="DA522" i="3"/>
  <c r="A523" i="3"/>
  <c r="CX523" i="3"/>
  <c r="CY523" i="3"/>
  <c r="CZ523" i="3"/>
  <c r="DA523" i="3"/>
  <c r="A524" i="3"/>
  <c r="CX524" i="3"/>
  <c r="CY524" i="3"/>
  <c r="CZ524" i="3"/>
  <c r="DA524" i="3"/>
  <c r="A525" i="3"/>
  <c r="CX525" i="3"/>
  <c r="CY525" i="3"/>
  <c r="CZ525" i="3"/>
  <c r="DA525" i="3"/>
  <c r="A526" i="3"/>
  <c r="CX526" i="3"/>
  <c r="CY526" i="3"/>
  <c r="CZ526" i="3"/>
  <c r="DA526" i="3"/>
  <c r="A527" i="3"/>
  <c r="CX527" i="3"/>
  <c r="CY527" i="3"/>
  <c r="CZ527" i="3"/>
  <c r="DA527" i="3"/>
  <c r="A528" i="3"/>
  <c r="CX528" i="3"/>
  <c r="CY528" i="3"/>
  <c r="CZ528" i="3"/>
  <c r="DA528" i="3"/>
  <c r="A529" i="3"/>
  <c r="CX529" i="3"/>
  <c r="CY529" i="3"/>
  <c r="CZ529" i="3"/>
  <c r="DA529" i="3"/>
  <c r="A530" i="3"/>
  <c r="CX530" i="3"/>
  <c r="CY530" i="3"/>
  <c r="CZ530" i="3"/>
  <c r="DA530" i="3"/>
  <c r="A531" i="3"/>
  <c r="CX531" i="3"/>
  <c r="CY531" i="3"/>
  <c r="CZ531" i="3"/>
  <c r="DA531" i="3"/>
  <c r="A532" i="3"/>
  <c r="CX532" i="3"/>
  <c r="CY532" i="3"/>
  <c r="CZ532" i="3"/>
  <c r="DA532" i="3"/>
  <c r="A533" i="3"/>
  <c r="CX533" i="3"/>
  <c r="CY533" i="3"/>
  <c r="CZ533" i="3"/>
  <c r="DA533" i="3"/>
  <c r="A534" i="3"/>
  <c r="CX534" i="3"/>
  <c r="CY534" i="3"/>
  <c r="CZ534" i="3"/>
  <c r="DA534" i="3"/>
  <c r="A535" i="3"/>
  <c r="CX535" i="3"/>
  <c r="CY535" i="3"/>
  <c r="CZ535" i="3"/>
  <c r="DA535" i="3"/>
  <c r="A536" i="3"/>
  <c r="CX536" i="3"/>
  <c r="CY536" i="3"/>
  <c r="CZ536" i="3"/>
  <c r="DA536" i="3"/>
  <c r="A537" i="3"/>
  <c r="CX537" i="3"/>
  <c r="CY537" i="3"/>
  <c r="CZ537" i="3"/>
  <c r="DA537" i="3"/>
  <c r="A538" i="3"/>
  <c r="CX538" i="3"/>
  <c r="CY538" i="3"/>
  <c r="CZ538" i="3"/>
  <c r="DA538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M26" i="1"/>
  <c r="AN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EL26" i="1"/>
  <c r="EM26" i="1"/>
  <c r="EN26" i="1"/>
  <c r="EO26" i="1"/>
  <c r="EP26" i="1"/>
  <c r="EQ26" i="1"/>
  <c r="ER26" i="1"/>
  <c r="ES26" i="1"/>
  <c r="ET26" i="1"/>
  <c r="EU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FP26" i="1"/>
  <c r="FQ26" i="1"/>
  <c r="FR26" i="1"/>
  <c r="FS26" i="1"/>
  <c r="FT26" i="1"/>
  <c r="FU26" i="1"/>
  <c r="FV26" i="1"/>
  <c r="FW26" i="1"/>
  <c r="FX26" i="1"/>
  <c r="FY26" i="1"/>
  <c r="FZ26" i="1"/>
  <c r="GA26" i="1"/>
  <c r="GB26" i="1"/>
  <c r="GC26" i="1"/>
  <c r="GD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C28" i="1"/>
  <c r="D28" i="1"/>
  <c r="I28" i="1"/>
  <c r="AC28" i="1"/>
  <c r="AE28" i="1"/>
  <c r="AF28" i="1"/>
  <c r="AG28" i="1"/>
  <c r="AH28" i="1"/>
  <c r="AI28" i="1"/>
  <c r="CW28" i="1" s="1"/>
  <c r="V28" i="1" s="1"/>
  <c r="AJ28" i="1"/>
  <c r="CQ28" i="1"/>
  <c r="P28" i="1" s="1"/>
  <c r="CU28" i="1"/>
  <c r="T28" i="1" s="1"/>
  <c r="CV28" i="1"/>
  <c r="U28" i="1" s="1"/>
  <c r="CX28" i="1"/>
  <c r="W28" i="1" s="1"/>
  <c r="FR28" i="1"/>
  <c r="GL28" i="1"/>
  <c r="GO28" i="1"/>
  <c r="GP28" i="1"/>
  <c r="GV28" i="1"/>
  <c r="GX28" i="1" s="1"/>
  <c r="C29" i="1"/>
  <c r="D29" i="1"/>
  <c r="I29" i="1"/>
  <c r="AC29" i="1"/>
  <c r="CQ29" i="1" s="1"/>
  <c r="AE29" i="1"/>
  <c r="AF29" i="1"/>
  <c r="AG29" i="1"/>
  <c r="AH29" i="1"/>
  <c r="CV29" i="1" s="1"/>
  <c r="AI29" i="1"/>
  <c r="AJ29" i="1"/>
  <c r="CX29" i="1" s="1"/>
  <c r="W29" i="1" s="1"/>
  <c r="CS29" i="1"/>
  <c r="CU29" i="1"/>
  <c r="T29" i="1" s="1"/>
  <c r="CW29" i="1"/>
  <c r="V29" i="1" s="1"/>
  <c r="FR29" i="1"/>
  <c r="GL29" i="1"/>
  <c r="GO29" i="1"/>
  <c r="GP29" i="1"/>
  <c r="GV29" i="1"/>
  <c r="GX29" i="1" s="1"/>
  <c r="C30" i="1"/>
  <c r="D30" i="1"/>
  <c r="I30" i="1"/>
  <c r="Q30" i="1"/>
  <c r="K44" i="5" s="1"/>
  <c r="AC30" i="1"/>
  <c r="AE30" i="1"/>
  <c r="AD30" i="1" s="1"/>
  <c r="AF30" i="1"/>
  <c r="AG30" i="1"/>
  <c r="AH30" i="1"/>
  <c r="CV30" i="1" s="1"/>
  <c r="AI30" i="1"/>
  <c r="CW30" i="1" s="1"/>
  <c r="AJ30" i="1"/>
  <c r="CX30" i="1" s="1"/>
  <c r="W30" i="1" s="1"/>
  <c r="CQ30" i="1"/>
  <c r="P30" i="1" s="1"/>
  <c r="CR30" i="1"/>
  <c r="CS30" i="1"/>
  <c r="CU30" i="1"/>
  <c r="T30" i="1" s="1"/>
  <c r="FR30" i="1"/>
  <c r="GL30" i="1"/>
  <c r="GO30" i="1"/>
  <c r="GP30" i="1"/>
  <c r="GV30" i="1"/>
  <c r="GX30" i="1" s="1"/>
  <c r="C31" i="1"/>
  <c r="D31" i="1"/>
  <c r="AC31" i="1"/>
  <c r="AE31" i="1"/>
  <c r="H52" i="5" s="1"/>
  <c r="R52" i="5" s="1"/>
  <c r="AF31" i="1"/>
  <c r="AG31" i="1"/>
  <c r="CU31" i="1" s="1"/>
  <c r="T31" i="1" s="1"/>
  <c r="AH31" i="1"/>
  <c r="CV31" i="1" s="1"/>
  <c r="U31" i="1" s="1"/>
  <c r="AI31" i="1"/>
  <c r="AJ31" i="1"/>
  <c r="CX31" i="1" s="1"/>
  <c r="W31" i="1" s="1"/>
  <c r="CQ31" i="1"/>
  <c r="P31" i="1" s="1"/>
  <c r="CS31" i="1"/>
  <c r="R31" i="1" s="1"/>
  <c r="CW31" i="1"/>
  <c r="V31" i="1" s="1"/>
  <c r="FR31" i="1"/>
  <c r="GL31" i="1"/>
  <c r="GO31" i="1"/>
  <c r="GP31" i="1"/>
  <c r="GV31" i="1"/>
  <c r="GX31" i="1" s="1"/>
  <c r="C32" i="1"/>
  <c r="D32" i="1"/>
  <c r="I32" i="1"/>
  <c r="AC32" i="1"/>
  <c r="AE32" i="1"/>
  <c r="AD32" i="1" s="1"/>
  <c r="CR32" i="1" s="1"/>
  <c r="AF32" i="1"/>
  <c r="AG32" i="1"/>
  <c r="CU32" i="1" s="1"/>
  <c r="T32" i="1" s="1"/>
  <c r="AH32" i="1"/>
  <c r="AI32" i="1"/>
  <c r="CW32" i="1" s="1"/>
  <c r="AJ32" i="1"/>
  <c r="CX32" i="1" s="1"/>
  <c r="W32" i="1" s="1"/>
  <c r="CT32" i="1"/>
  <c r="S32" i="1" s="1"/>
  <c r="K59" i="5" s="1"/>
  <c r="CV32" i="1"/>
  <c r="FR32" i="1"/>
  <c r="GL32" i="1"/>
  <c r="GO32" i="1"/>
  <c r="GP32" i="1"/>
  <c r="GV32" i="1"/>
  <c r="GX32" i="1" s="1"/>
  <c r="C33" i="1"/>
  <c r="D33" i="1"/>
  <c r="I33" i="1"/>
  <c r="AC33" i="1"/>
  <c r="AE33" i="1"/>
  <c r="AD33" i="1" s="1"/>
  <c r="CR33" i="1" s="1"/>
  <c r="Q33" i="1" s="1"/>
  <c r="AF33" i="1"/>
  <c r="AG33" i="1"/>
  <c r="CU33" i="1" s="1"/>
  <c r="T33" i="1" s="1"/>
  <c r="AH33" i="1"/>
  <c r="CV33" i="1" s="1"/>
  <c r="AI33" i="1"/>
  <c r="AJ33" i="1"/>
  <c r="CX33" i="1" s="1"/>
  <c r="W33" i="1" s="1"/>
  <c r="CQ33" i="1"/>
  <c r="P33" i="1" s="1"/>
  <c r="CW33" i="1"/>
  <c r="V33" i="1" s="1"/>
  <c r="FR33" i="1"/>
  <c r="GL33" i="1"/>
  <c r="GO33" i="1"/>
  <c r="GP33" i="1"/>
  <c r="GV33" i="1"/>
  <c r="GX33" i="1" s="1"/>
  <c r="C34" i="1"/>
  <c r="D34" i="1"/>
  <c r="I34" i="1"/>
  <c r="AC34" i="1"/>
  <c r="CQ34" i="1" s="1"/>
  <c r="AE34" i="1"/>
  <c r="AD34" i="1" s="1"/>
  <c r="AF34" i="1"/>
  <c r="AG34" i="1"/>
  <c r="CU34" i="1" s="1"/>
  <c r="AH34" i="1"/>
  <c r="CV34" i="1" s="1"/>
  <c r="U34" i="1" s="1"/>
  <c r="AI34" i="1"/>
  <c r="CW34" i="1" s="1"/>
  <c r="AJ34" i="1"/>
  <c r="CS34" i="1"/>
  <c r="R34" i="1" s="1"/>
  <c r="GK34" i="1" s="1"/>
  <c r="CT34" i="1"/>
  <c r="S34" i="1" s="1"/>
  <c r="K73" i="5" s="1"/>
  <c r="CX34" i="1"/>
  <c r="FR34" i="1"/>
  <c r="GL34" i="1"/>
  <c r="GO34" i="1"/>
  <c r="GP34" i="1"/>
  <c r="GV34" i="1"/>
  <c r="GX34" i="1" s="1"/>
  <c r="AC35" i="1"/>
  <c r="CQ35" i="1" s="1"/>
  <c r="P35" i="1" s="1"/>
  <c r="AD35" i="1"/>
  <c r="AE35" i="1"/>
  <c r="CS35" i="1" s="1"/>
  <c r="R35" i="1" s="1"/>
  <c r="GK35" i="1" s="1"/>
  <c r="AF35" i="1"/>
  <c r="AG35" i="1"/>
  <c r="CU35" i="1" s="1"/>
  <c r="T35" i="1" s="1"/>
  <c r="AH35" i="1"/>
  <c r="AI35" i="1"/>
  <c r="CW35" i="1" s="1"/>
  <c r="V35" i="1" s="1"/>
  <c r="AJ35" i="1"/>
  <c r="CX35" i="1" s="1"/>
  <c r="W35" i="1" s="1"/>
  <c r="CR35" i="1"/>
  <c r="Q35" i="1" s="1"/>
  <c r="CV35" i="1"/>
  <c r="U35" i="1" s="1"/>
  <c r="L80" i="5" s="1"/>
  <c r="Q80" i="5" s="1"/>
  <c r="FR35" i="1"/>
  <c r="GL35" i="1"/>
  <c r="GO35" i="1"/>
  <c r="GP35" i="1"/>
  <c r="GV35" i="1"/>
  <c r="GX35" i="1"/>
  <c r="AC36" i="1"/>
  <c r="CQ36" i="1" s="1"/>
  <c r="P36" i="1" s="1"/>
  <c r="AE36" i="1"/>
  <c r="AD36" i="1" s="1"/>
  <c r="CR36" i="1" s="1"/>
  <c r="Q36" i="1" s="1"/>
  <c r="AF36" i="1"/>
  <c r="CT36" i="1" s="1"/>
  <c r="S36" i="1" s="1"/>
  <c r="AG36" i="1"/>
  <c r="CU36" i="1" s="1"/>
  <c r="T36" i="1" s="1"/>
  <c r="AH36" i="1"/>
  <c r="AI36" i="1"/>
  <c r="CW36" i="1" s="1"/>
  <c r="V36" i="1" s="1"/>
  <c r="AJ36" i="1"/>
  <c r="CX36" i="1" s="1"/>
  <c r="W36" i="1" s="1"/>
  <c r="CS36" i="1"/>
  <c r="R36" i="1" s="1"/>
  <c r="GK36" i="1" s="1"/>
  <c r="CV36" i="1"/>
  <c r="U36" i="1" s="1"/>
  <c r="L82" i="5" s="1"/>
  <c r="Q82" i="5" s="1"/>
  <c r="CY36" i="1"/>
  <c r="X36" i="1" s="1"/>
  <c r="T81" i="5" s="1"/>
  <c r="CZ36" i="1"/>
  <c r="Y36" i="1" s="1"/>
  <c r="V81" i="5" s="1"/>
  <c r="FR36" i="1"/>
  <c r="GL36" i="1"/>
  <c r="GO36" i="1"/>
  <c r="GP36" i="1"/>
  <c r="GV36" i="1"/>
  <c r="GX36" i="1" s="1"/>
  <c r="C37" i="1"/>
  <c r="D37" i="1"/>
  <c r="AC37" i="1"/>
  <c r="H87" i="5" s="1"/>
  <c r="AE37" i="1"/>
  <c r="AF37" i="1"/>
  <c r="CT37" i="1" s="1"/>
  <c r="S37" i="1" s="1"/>
  <c r="K84" i="5" s="1"/>
  <c r="AG37" i="1"/>
  <c r="CU37" i="1" s="1"/>
  <c r="T37" i="1" s="1"/>
  <c r="AH37" i="1"/>
  <c r="AI37" i="1"/>
  <c r="CW37" i="1" s="1"/>
  <c r="V37" i="1" s="1"/>
  <c r="AJ37" i="1"/>
  <c r="CQ37" i="1"/>
  <c r="P37" i="1" s="1"/>
  <c r="K87" i="5" s="1"/>
  <c r="CV37" i="1"/>
  <c r="U37" i="1" s="1"/>
  <c r="CX37" i="1"/>
  <c r="W37" i="1" s="1"/>
  <c r="FR37" i="1"/>
  <c r="GL37" i="1"/>
  <c r="GO37" i="1"/>
  <c r="GP37" i="1"/>
  <c r="GV37" i="1"/>
  <c r="GX37" i="1" s="1"/>
  <c r="I38" i="1"/>
  <c r="E91" i="5" s="1"/>
  <c r="AC38" i="1"/>
  <c r="AE38" i="1"/>
  <c r="AD38" i="1" s="1"/>
  <c r="CR38" i="1" s="1"/>
  <c r="Q38" i="1" s="1"/>
  <c r="AF38" i="1"/>
  <c r="AG38" i="1"/>
  <c r="AH38" i="1"/>
  <c r="CV38" i="1" s="1"/>
  <c r="AI38" i="1"/>
  <c r="AJ38" i="1"/>
  <c r="CX38" i="1" s="1"/>
  <c r="W38" i="1" s="1"/>
  <c r="CQ38" i="1"/>
  <c r="P38" i="1" s="1"/>
  <c r="CU38" i="1"/>
  <c r="T38" i="1" s="1"/>
  <c r="CW38" i="1"/>
  <c r="V38" i="1" s="1"/>
  <c r="FR38" i="1"/>
  <c r="GL38" i="1"/>
  <c r="GO38" i="1"/>
  <c r="GP38" i="1"/>
  <c r="GV38" i="1"/>
  <c r="GX38" i="1"/>
  <c r="I39" i="1"/>
  <c r="E92" i="5" s="1"/>
  <c r="AC39" i="1"/>
  <c r="AE39" i="1"/>
  <c r="AD39" i="1" s="1"/>
  <c r="CR39" i="1" s="1"/>
  <c r="Q39" i="1" s="1"/>
  <c r="AF39" i="1"/>
  <c r="CT39" i="1" s="1"/>
  <c r="S39" i="1" s="1"/>
  <c r="AG39" i="1"/>
  <c r="CU39" i="1" s="1"/>
  <c r="T39" i="1" s="1"/>
  <c r="AH39" i="1"/>
  <c r="AI39" i="1"/>
  <c r="CW39" i="1" s="1"/>
  <c r="V39" i="1" s="1"/>
  <c r="AJ39" i="1"/>
  <c r="CX39" i="1" s="1"/>
  <c r="W39" i="1" s="1"/>
  <c r="CS39" i="1"/>
  <c r="R39" i="1" s="1"/>
  <c r="GK39" i="1" s="1"/>
  <c r="CV39" i="1"/>
  <c r="U39" i="1" s="1"/>
  <c r="FR39" i="1"/>
  <c r="GL39" i="1"/>
  <c r="GO39" i="1"/>
  <c r="GP39" i="1"/>
  <c r="GV39" i="1"/>
  <c r="GX39" i="1" s="1"/>
  <c r="I40" i="1"/>
  <c r="E93" i="5" s="1"/>
  <c r="R40" i="1"/>
  <c r="GK40" i="1" s="1"/>
  <c r="AC40" i="1"/>
  <c r="H93" i="5" s="1"/>
  <c r="W93" i="5" s="1"/>
  <c r="AD40" i="1"/>
  <c r="AE40" i="1"/>
  <c r="AF40" i="1"/>
  <c r="AG40" i="1"/>
  <c r="CU40" i="1" s="1"/>
  <c r="T40" i="1" s="1"/>
  <c r="AH40" i="1"/>
  <c r="CV40" i="1" s="1"/>
  <c r="U40" i="1" s="1"/>
  <c r="AI40" i="1"/>
  <c r="AJ40" i="1"/>
  <c r="CX40" i="1" s="1"/>
  <c r="W40" i="1" s="1"/>
  <c r="CQ40" i="1"/>
  <c r="P40" i="1" s="1"/>
  <c r="CR40" i="1"/>
  <c r="Q40" i="1" s="1"/>
  <c r="CS40" i="1"/>
  <c r="CW40" i="1"/>
  <c r="V40" i="1" s="1"/>
  <c r="FR40" i="1"/>
  <c r="GL40" i="1"/>
  <c r="GO40" i="1"/>
  <c r="GP40" i="1"/>
  <c r="GV40" i="1"/>
  <c r="GX40" i="1" s="1"/>
  <c r="C41" i="1"/>
  <c r="D41" i="1"/>
  <c r="I41" i="1"/>
  <c r="AC41" i="1"/>
  <c r="AE41" i="1"/>
  <c r="AF41" i="1"/>
  <c r="CT41" i="1" s="1"/>
  <c r="S41" i="1" s="1"/>
  <c r="K97" i="5" s="1"/>
  <c r="AG41" i="1"/>
  <c r="CU41" i="1" s="1"/>
  <c r="T41" i="1" s="1"/>
  <c r="AH41" i="1"/>
  <c r="AI41" i="1"/>
  <c r="CW41" i="1" s="1"/>
  <c r="V41" i="1" s="1"/>
  <c r="AJ41" i="1"/>
  <c r="CS41" i="1"/>
  <c r="R41" i="1" s="1"/>
  <c r="CV41" i="1"/>
  <c r="U41" i="1" s="1"/>
  <c r="CX41" i="1"/>
  <c r="W41" i="1" s="1"/>
  <c r="FR41" i="1"/>
  <c r="GL41" i="1"/>
  <c r="GO41" i="1"/>
  <c r="GP41" i="1"/>
  <c r="GV41" i="1"/>
  <c r="GX41" i="1" s="1"/>
  <c r="I42" i="1"/>
  <c r="E104" i="5" s="1"/>
  <c r="AC42" i="1"/>
  <c r="H104" i="5" s="1"/>
  <c r="W104" i="5" s="1"/>
  <c r="AE42" i="1"/>
  <c r="AD42" i="1" s="1"/>
  <c r="AF42" i="1"/>
  <c r="AG42" i="1"/>
  <c r="CU42" i="1" s="1"/>
  <c r="T42" i="1" s="1"/>
  <c r="AH42" i="1"/>
  <c r="CV42" i="1" s="1"/>
  <c r="U42" i="1" s="1"/>
  <c r="AI42" i="1"/>
  <c r="CW42" i="1" s="1"/>
  <c r="AJ42" i="1"/>
  <c r="CX42" i="1" s="1"/>
  <c r="W42" i="1" s="1"/>
  <c r="CQ42" i="1"/>
  <c r="P42" i="1" s="1"/>
  <c r="CS42" i="1"/>
  <c r="R42" i="1" s="1"/>
  <c r="FR42" i="1"/>
  <c r="GL42" i="1"/>
  <c r="GO42" i="1"/>
  <c r="GP42" i="1"/>
  <c r="GV42" i="1"/>
  <c r="GX42" i="1"/>
  <c r="AC43" i="1"/>
  <c r="AE43" i="1"/>
  <c r="CS43" i="1" s="1"/>
  <c r="AF43" i="1"/>
  <c r="AG43" i="1"/>
  <c r="CU43" i="1" s="1"/>
  <c r="AH43" i="1"/>
  <c r="CV43" i="1" s="1"/>
  <c r="AI43" i="1"/>
  <c r="CW43" i="1" s="1"/>
  <c r="AJ43" i="1"/>
  <c r="CQ43" i="1"/>
  <c r="CT43" i="1"/>
  <c r="CX43" i="1"/>
  <c r="FR43" i="1"/>
  <c r="GL43" i="1"/>
  <c r="GO43" i="1"/>
  <c r="GP43" i="1"/>
  <c r="GV43" i="1"/>
  <c r="I44" i="1"/>
  <c r="E106" i="5" s="1"/>
  <c r="AC44" i="1"/>
  <c r="AD44" i="1"/>
  <c r="CR44" i="1" s="1"/>
  <c r="AE44" i="1"/>
  <c r="AF44" i="1"/>
  <c r="AG44" i="1"/>
  <c r="CU44" i="1" s="1"/>
  <c r="T44" i="1" s="1"/>
  <c r="AH44" i="1"/>
  <c r="CV44" i="1" s="1"/>
  <c r="AI44" i="1"/>
  <c r="AJ44" i="1"/>
  <c r="CX44" i="1" s="1"/>
  <c r="W44" i="1" s="1"/>
  <c r="CS44" i="1"/>
  <c r="R44" i="1" s="1"/>
  <c r="GK44" i="1" s="1"/>
  <c r="CT44" i="1"/>
  <c r="S44" i="1" s="1"/>
  <c r="CW44" i="1"/>
  <c r="V44" i="1" s="1"/>
  <c r="FR44" i="1"/>
  <c r="GL44" i="1"/>
  <c r="GO44" i="1"/>
  <c r="GP44" i="1"/>
  <c r="GV44" i="1"/>
  <c r="GX44" i="1" s="1"/>
  <c r="I45" i="1"/>
  <c r="E107" i="5" s="1"/>
  <c r="AC45" i="1"/>
  <c r="AE45" i="1"/>
  <c r="AD45" i="1" s="1"/>
  <c r="CR45" i="1" s="1"/>
  <c r="Q45" i="1" s="1"/>
  <c r="AF45" i="1"/>
  <c r="AG45" i="1"/>
  <c r="CU45" i="1" s="1"/>
  <c r="AH45" i="1"/>
  <c r="AI45" i="1"/>
  <c r="CW45" i="1" s="1"/>
  <c r="V45" i="1" s="1"/>
  <c r="AJ45" i="1"/>
  <c r="CX45" i="1" s="1"/>
  <c r="W45" i="1" s="1"/>
  <c r="CV45" i="1"/>
  <c r="U45" i="1" s="1"/>
  <c r="FR45" i="1"/>
  <c r="GL45" i="1"/>
  <c r="GO45" i="1"/>
  <c r="GP45" i="1"/>
  <c r="GV45" i="1"/>
  <c r="GX45" i="1" s="1"/>
  <c r="C46" i="1"/>
  <c r="D46" i="1"/>
  <c r="I46" i="1"/>
  <c r="I48" i="1" s="1"/>
  <c r="E119" i="5" s="1"/>
  <c r="AC46" i="1"/>
  <c r="AE46" i="1"/>
  <c r="H113" i="5" s="1"/>
  <c r="R113" i="5" s="1"/>
  <c r="AF46" i="1"/>
  <c r="AG46" i="1"/>
  <c r="AH46" i="1"/>
  <c r="CV46" i="1" s="1"/>
  <c r="AI46" i="1"/>
  <c r="CW46" i="1" s="1"/>
  <c r="V46" i="1" s="1"/>
  <c r="AJ46" i="1"/>
  <c r="CX46" i="1" s="1"/>
  <c r="W46" i="1" s="1"/>
  <c r="CQ46" i="1"/>
  <c r="CT46" i="1"/>
  <c r="S46" i="1" s="1"/>
  <c r="CU46" i="1"/>
  <c r="T46" i="1" s="1"/>
  <c r="FR46" i="1"/>
  <c r="GL46" i="1"/>
  <c r="GO46" i="1"/>
  <c r="GP46" i="1"/>
  <c r="GV46" i="1"/>
  <c r="AC47" i="1"/>
  <c r="AE47" i="1"/>
  <c r="AD47" i="1" s="1"/>
  <c r="AF47" i="1"/>
  <c r="AG47" i="1"/>
  <c r="CU47" i="1" s="1"/>
  <c r="AH47" i="1"/>
  <c r="CV47" i="1" s="1"/>
  <c r="AI47" i="1"/>
  <c r="AJ47" i="1"/>
  <c r="CX47" i="1" s="1"/>
  <c r="CR47" i="1"/>
  <c r="CS47" i="1"/>
  <c r="CT47" i="1"/>
  <c r="CW47" i="1"/>
  <c r="FR47" i="1"/>
  <c r="GL47" i="1"/>
  <c r="GO47" i="1"/>
  <c r="GP47" i="1"/>
  <c r="GV47" i="1"/>
  <c r="AC48" i="1"/>
  <c r="AE48" i="1"/>
  <c r="AD48" i="1" s="1"/>
  <c r="AF48" i="1"/>
  <c r="AG48" i="1"/>
  <c r="AH48" i="1"/>
  <c r="CV48" i="1" s="1"/>
  <c r="AI48" i="1"/>
  <c r="CW48" i="1" s="1"/>
  <c r="AJ48" i="1"/>
  <c r="CX48" i="1" s="1"/>
  <c r="CS48" i="1"/>
  <c r="CU48" i="1"/>
  <c r="T48" i="1" s="1"/>
  <c r="FR48" i="1"/>
  <c r="GL48" i="1"/>
  <c r="GO48" i="1"/>
  <c r="GP48" i="1"/>
  <c r="GV48" i="1"/>
  <c r="AC49" i="1"/>
  <c r="AD49" i="1"/>
  <c r="CR49" i="1" s="1"/>
  <c r="AE49" i="1"/>
  <c r="CS49" i="1" s="1"/>
  <c r="AF49" i="1"/>
  <c r="AG49" i="1"/>
  <c r="AH49" i="1"/>
  <c r="CV49" i="1" s="1"/>
  <c r="AI49" i="1"/>
  <c r="CW49" i="1" s="1"/>
  <c r="AJ49" i="1"/>
  <c r="CQ49" i="1"/>
  <c r="CT49" i="1"/>
  <c r="CU49" i="1"/>
  <c r="CX49" i="1"/>
  <c r="FR49" i="1"/>
  <c r="GL49" i="1"/>
  <c r="GO49" i="1"/>
  <c r="GP49" i="1"/>
  <c r="GV49" i="1"/>
  <c r="C50" i="1"/>
  <c r="D50" i="1"/>
  <c r="I50" i="1"/>
  <c r="R50" i="1"/>
  <c r="K126" i="5" s="1"/>
  <c r="AC50" i="1"/>
  <c r="H127" i="5" s="1"/>
  <c r="AE50" i="1"/>
  <c r="H126" i="5" s="1"/>
  <c r="R126" i="5" s="1"/>
  <c r="AF50" i="1"/>
  <c r="AG50" i="1"/>
  <c r="AH50" i="1"/>
  <c r="AI50" i="1"/>
  <c r="CW50" i="1" s="1"/>
  <c r="V50" i="1" s="1"/>
  <c r="AJ50" i="1"/>
  <c r="CX50" i="1" s="1"/>
  <c r="W50" i="1" s="1"/>
  <c r="CQ50" i="1"/>
  <c r="P50" i="1" s="1"/>
  <c r="CS50" i="1"/>
  <c r="CU50" i="1"/>
  <c r="T50" i="1" s="1"/>
  <c r="CV50" i="1"/>
  <c r="U50" i="1" s="1"/>
  <c r="FR50" i="1"/>
  <c r="GL50" i="1"/>
  <c r="GO50" i="1"/>
  <c r="GP50" i="1"/>
  <c r="GV50" i="1"/>
  <c r="GX50" i="1"/>
  <c r="AC51" i="1"/>
  <c r="AE51" i="1"/>
  <c r="AF51" i="1"/>
  <c r="AG51" i="1"/>
  <c r="CU51" i="1" s="1"/>
  <c r="AH51" i="1"/>
  <c r="CV51" i="1" s="1"/>
  <c r="AI51" i="1"/>
  <c r="CW51" i="1" s="1"/>
  <c r="AJ51" i="1"/>
  <c r="CT51" i="1"/>
  <c r="CX51" i="1"/>
  <c r="FR51" i="1"/>
  <c r="GL51" i="1"/>
  <c r="GO51" i="1"/>
  <c r="GP51" i="1"/>
  <c r="GV51" i="1"/>
  <c r="C52" i="1"/>
  <c r="D52" i="1"/>
  <c r="I52" i="1"/>
  <c r="AC52" i="1"/>
  <c r="H138" i="5" s="1"/>
  <c r="AE52" i="1"/>
  <c r="AF52" i="1"/>
  <c r="AG52" i="1"/>
  <c r="CU52" i="1" s="1"/>
  <c r="T52" i="1" s="1"/>
  <c r="AH52" i="1"/>
  <c r="CV52" i="1" s="1"/>
  <c r="U52" i="1" s="1"/>
  <c r="AI52" i="1"/>
  <c r="CW52" i="1" s="1"/>
  <c r="AJ52" i="1"/>
  <c r="CX52" i="1" s="1"/>
  <c r="CQ52" i="1"/>
  <c r="CS52" i="1"/>
  <c r="R52" i="1" s="1"/>
  <c r="FR52" i="1"/>
  <c r="GL52" i="1"/>
  <c r="GO52" i="1"/>
  <c r="GP52" i="1"/>
  <c r="GV52" i="1"/>
  <c r="GX52" i="1"/>
  <c r="AC53" i="1"/>
  <c r="AE53" i="1"/>
  <c r="AD53" i="1" s="1"/>
  <c r="AF53" i="1"/>
  <c r="AG53" i="1"/>
  <c r="CU53" i="1" s="1"/>
  <c r="AH53" i="1"/>
  <c r="AI53" i="1"/>
  <c r="AJ53" i="1"/>
  <c r="CX53" i="1" s="1"/>
  <c r="CR53" i="1"/>
  <c r="CV53" i="1"/>
  <c r="CW53" i="1"/>
  <c r="FR53" i="1"/>
  <c r="GL53" i="1"/>
  <c r="GO53" i="1"/>
  <c r="GP53" i="1"/>
  <c r="GV53" i="1"/>
  <c r="C54" i="1"/>
  <c r="D54" i="1"/>
  <c r="I54" i="1"/>
  <c r="AC54" i="1"/>
  <c r="AE54" i="1"/>
  <c r="H148" i="5" s="1"/>
  <c r="R148" i="5" s="1"/>
  <c r="AF54" i="1"/>
  <c r="AG54" i="1"/>
  <c r="AH54" i="1"/>
  <c r="CV54" i="1" s="1"/>
  <c r="AI54" i="1"/>
  <c r="CW54" i="1" s="1"/>
  <c r="AJ54" i="1"/>
  <c r="CX54" i="1" s="1"/>
  <c r="W54" i="1" s="1"/>
  <c r="CU54" i="1"/>
  <c r="FR54" i="1"/>
  <c r="GL54" i="1"/>
  <c r="GO54" i="1"/>
  <c r="GP54" i="1"/>
  <c r="GV54" i="1"/>
  <c r="GX54" i="1"/>
  <c r="AC55" i="1"/>
  <c r="AE55" i="1"/>
  <c r="AD55" i="1" s="1"/>
  <c r="AF55" i="1"/>
  <c r="CT55" i="1" s="1"/>
  <c r="AG55" i="1"/>
  <c r="CU55" i="1" s="1"/>
  <c r="AH55" i="1"/>
  <c r="CV55" i="1" s="1"/>
  <c r="AI55" i="1"/>
  <c r="AJ55" i="1"/>
  <c r="CR55" i="1"/>
  <c r="CS55" i="1"/>
  <c r="CW55" i="1"/>
  <c r="CX55" i="1"/>
  <c r="FR55" i="1"/>
  <c r="GL55" i="1"/>
  <c r="GO55" i="1"/>
  <c r="GP55" i="1"/>
  <c r="GV55" i="1"/>
  <c r="C56" i="1"/>
  <c r="D56" i="1"/>
  <c r="I56" i="1"/>
  <c r="AC56" i="1"/>
  <c r="AE56" i="1"/>
  <c r="AD56" i="1" s="1"/>
  <c r="AF56" i="1"/>
  <c r="AG56" i="1"/>
  <c r="AH56" i="1"/>
  <c r="CV56" i="1" s="1"/>
  <c r="AI56" i="1"/>
  <c r="AJ56" i="1"/>
  <c r="CX56" i="1" s="1"/>
  <c r="W56" i="1" s="1"/>
  <c r="CQ56" i="1"/>
  <c r="P56" i="1" s="1"/>
  <c r="CU56" i="1"/>
  <c r="T56" i="1" s="1"/>
  <c r="CW56" i="1"/>
  <c r="V56" i="1" s="1"/>
  <c r="FR56" i="1"/>
  <c r="GL56" i="1"/>
  <c r="GO56" i="1"/>
  <c r="GP56" i="1"/>
  <c r="GV56" i="1"/>
  <c r="I57" i="1"/>
  <c r="E164" i="5" s="1"/>
  <c r="AC57" i="1"/>
  <c r="AB57" i="1" s="1"/>
  <c r="AE57" i="1"/>
  <c r="AD57" i="1" s="1"/>
  <c r="CR57" i="1" s="1"/>
  <c r="Q57" i="1" s="1"/>
  <c r="AF57" i="1"/>
  <c r="AG57" i="1"/>
  <c r="CU57" i="1" s="1"/>
  <c r="AH57" i="1"/>
  <c r="AI57" i="1"/>
  <c r="CW57" i="1" s="1"/>
  <c r="V57" i="1" s="1"/>
  <c r="AJ57" i="1"/>
  <c r="CX57" i="1" s="1"/>
  <c r="W57" i="1" s="1"/>
  <c r="CV57" i="1"/>
  <c r="U57" i="1" s="1"/>
  <c r="FR57" i="1"/>
  <c r="GL57" i="1"/>
  <c r="GO57" i="1"/>
  <c r="GP57" i="1"/>
  <c r="GV57" i="1"/>
  <c r="GX57" i="1"/>
  <c r="C58" i="1"/>
  <c r="D58" i="1"/>
  <c r="AC58" i="1"/>
  <c r="AE58" i="1"/>
  <c r="AD58" i="1" s="1"/>
  <c r="AF58" i="1"/>
  <c r="AG58" i="1"/>
  <c r="CU58" i="1" s="1"/>
  <c r="T58" i="1" s="1"/>
  <c r="AH58" i="1"/>
  <c r="AI58" i="1"/>
  <c r="CW58" i="1" s="1"/>
  <c r="V58" i="1" s="1"/>
  <c r="AJ58" i="1"/>
  <c r="CT58" i="1"/>
  <c r="S58" i="1" s="1"/>
  <c r="K167" i="5" s="1"/>
  <c r="CV58" i="1"/>
  <c r="U58" i="1" s="1"/>
  <c r="CX58" i="1"/>
  <c r="W58" i="1" s="1"/>
  <c r="FR58" i="1"/>
  <c r="GL58" i="1"/>
  <c r="GO58" i="1"/>
  <c r="GP58" i="1"/>
  <c r="GV58" i="1"/>
  <c r="GX58" i="1" s="1"/>
  <c r="I59" i="1"/>
  <c r="AC59" i="1"/>
  <c r="AE59" i="1"/>
  <c r="AD59" i="1" s="1"/>
  <c r="CR59" i="1" s="1"/>
  <c r="AF59" i="1"/>
  <c r="AG59" i="1"/>
  <c r="CU59" i="1" s="1"/>
  <c r="AH59" i="1"/>
  <c r="CV59" i="1" s="1"/>
  <c r="AI59" i="1"/>
  <c r="AJ59" i="1"/>
  <c r="CX59" i="1" s="1"/>
  <c r="W59" i="1" s="1"/>
  <c r="CQ59" i="1"/>
  <c r="P59" i="1" s="1"/>
  <c r="CW59" i="1"/>
  <c r="V59" i="1" s="1"/>
  <c r="FR59" i="1"/>
  <c r="GL59" i="1"/>
  <c r="GO59" i="1"/>
  <c r="GP59" i="1"/>
  <c r="GV59" i="1"/>
  <c r="C60" i="1"/>
  <c r="D60" i="1"/>
  <c r="I60" i="1"/>
  <c r="AC60" i="1"/>
  <c r="H181" i="5" s="1"/>
  <c r="AE60" i="1"/>
  <c r="AF60" i="1"/>
  <c r="AG60" i="1"/>
  <c r="CU60" i="1" s="1"/>
  <c r="T60" i="1" s="1"/>
  <c r="AH60" i="1"/>
  <c r="CV60" i="1" s="1"/>
  <c r="U60" i="1" s="1"/>
  <c r="AI60" i="1"/>
  <c r="CW60" i="1" s="1"/>
  <c r="V60" i="1" s="1"/>
  <c r="AJ60" i="1"/>
  <c r="CT60" i="1"/>
  <c r="S60" i="1" s="1"/>
  <c r="CX60" i="1"/>
  <c r="W60" i="1" s="1"/>
  <c r="FR60" i="1"/>
  <c r="GL60" i="1"/>
  <c r="GO60" i="1"/>
  <c r="GP60" i="1"/>
  <c r="GV60" i="1"/>
  <c r="GX60" i="1" s="1"/>
  <c r="C61" i="1"/>
  <c r="D61" i="1"/>
  <c r="I61" i="1"/>
  <c r="AC61" i="1"/>
  <c r="CQ61" i="1" s="1"/>
  <c r="AE61" i="1"/>
  <c r="AF61" i="1"/>
  <c r="AG61" i="1"/>
  <c r="AH61" i="1"/>
  <c r="CV61" i="1" s="1"/>
  <c r="AI61" i="1"/>
  <c r="CW61" i="1" s="1"/>
  <c r="AJ61" i="1"/>
  <c r="CX61" i="1" s="1"/>
  <c r="CU61" i="1"/>
  <c r="T61" i="1" s="1"/>
  <c r="FR61" i="1"/>
  <c r="GL61" i="1"/>
  <c r="GO61" i="1"/>
  <c r="GP61" i="1"/>
  <c r="GV61" i="1"/>
  <c r="GX61" i="1" s="1"/>
  <c r="AC62" i="1"/>
  <c r="AE62" i="1"/>
  <c r="CS62" i="1" s="1"/>
  <c r="AF62" i="1"/>
  <c r="AG62" i="1"/>
  <c r="AH62" i="1"/>
  <c r="AI62" i="1"/>
  <c r="CW62" i="1" s="1"/>
  <c r="AJ62" i="1"/>
  <c r="CX62" i="1" s="1"/>
  <c r="CQ62" i="1"/>
  <c r="CU62" i="1"/>
  <c r="CV62" i="1"/>
  <c r="FR62" i="1"/>
  <c r="GL62" i="1"/>
  <c r="GO62" i="1"/>
  <c r="GP62" i="1"/>
  <c r="GV62" i="1"/>
  <c r="C63" i="1"/>
  <c r="D63" i="1"/>
  <c r="I63" i="1"/>
  <c r="AC63" i="1"/>
  <c r="H202" i="5" s="1"/>
  <c r="AE63" i="1"/>
  <c r="H201" i="5" s="1"/>
  <c r="R201" i="5" s="1"/>
  <c r="AF63" i="1"/>
  <c r="AG63" i="1"/>
  <c r="CU63" i="1" s="1"/>
  <c r="T63" i="1" s="1"/>
  <c r="AH63" i="1"/>
  <c r="CV63" i="1" s="1"/>
  <c r="U63" i="1" s="1"/>
  <c r="AI63" i="1"/>
  <c r="AJ63" i="1"/>
  <c r="CX63" i="1" s="1"/>
  <c r="CQ63" i="1"/>
  <c r="P63" i="1" s="1"/>
  <c r="K202" i="5" s="1"/>
  <c r="CS63" i="1"/>
  <c r="R63" i="1" s="1"/>
  <c r="CW63" i="1"/>
  <c r="V63" i="1" s="1"/>
  <c r="FR63" i="1"/>
  <c r="GL63" i="1"/>
  <c r="GO63" i="1"/>
  <c r="GP63" i="1"/>
  <c r="GV63" i="1"/>
  <c r="GX63" i="1" s="1"/>
  <c r="C64" i="1"/>
  <c r="D64" i="1"/>
  <c r="I64" i="1"/>
  <c r="AC64" i="1"/>
  <c r="AE64" i="1"/>
  <c r="AF64" i="1"/>
  <c r="CT64" i="1" s="1"/>
  <c r="S64" i="1" s="1"/>
  <c r="K209" i="5" s="1"/>
  <c r="AG64" i="1"/>
  <c r="CU64" i="1" s="1"/>
  <c r="AH64" i="1"/>
  <c r="AI64" i="1"/>
  <c r="CW64" i="1" s="1"/>
  <c r="AJ64" i="1"/>
  <c r="CS64" i="1"/>
  <c r="R64" i="1" s="1"/>
  <c r="CV64" i="1"/>
  <c r="CX64" i="1"/>
  <c r="FR64" i="1"/>
  <c r="GL64" i="1"/>
  <c r="GO64" i="1"/>
  <c r="GP64" i="1"/>
  <c r="GV64" i="1"/>
  <c r="GX64" i="1" s="1"/>
  <c r="C65" i="1"/>
  <c r="D65" i="1"/>
  <c r="I65" i="1"/>
  <c r="AC65" i="1"/>
  <c r="AD65" i="1"/>
  <c r="AE65" i="1"/>
  <c r="AF65" i="1"/>
  <c r="CT65" i="1" s="1"/>
  <c r="S65" i="1" s="1"/>
  <c r="AG65" i="1"/>
  <c r="CU65" i="1" s="1"/>
  <c r="T65" i="1" s="1"/>
  <c r="AH65" i="1"/>
  <c r="CV65" i="1" s="1"/>
  <c r="U65" i="1" s="1"/>
  <c r="AI65" i="1"/>
  <c r="AJ65" i="1"/>
  <c r="CQ65" i="1"/>
  <c r="P65" i="1" s="1"/>
  <c r="CS65" i="1"/>
  <c r="R65" i="1" s="1"/>
  <c r="CW65" i="1"/>
  <c r="V65" i="1" s="1"/>
  <c r="CX65" i="1"/>
  <c r="W65" i="1" s="1"/>
  <c r="FR65" i="1"/>
  <c r="GL65" i="1"/>
  <c r="GO65" i="1"/>
  <c r="GP65" i="1"/>
  <c r="GV65" i="1"/>
  <c r="I66" i="1"/>
  <c r="E225" i="5" s="1"/>
  <c r="AC66" i="1"/>
  <c r="AB66" i="1" s="1"/>
  <c r="AE66" i="1"/>
  <c r="AD66" i="1" s="1"/>
  <c r="CR66" i="1" s="1"/>
  <c r="Q66" i="1" s="1"/>
  <c r="AF66" i="1"/>
  <c r="AG66" i="1"/>
  <c r="CU66" i="1" s="1"/>
  <c r="AH66" i="1"/>
  <c r="AI66" i="1"/>
  <c r="CW66" i="1" s="1"/>
  <c r="V66" i="1" s="1"/>
  <c r="AJ66" i="1"/>
  <c r="CX66" i="1" s="1"/>
  <c r="W66" i="1" s="1"/>
  <c r="CV66" i="1"/>
  <c r="U66" i="1" s="1"/>
  <c r="FR66" i="1"/>
  <c r="GL66" i="1"/>
  <c r="GO66" i="1"/>
  <c r="GP66" i="1"/>
  <c r="GV66" i="1"/>
  <c r="GX66" i="1"/>
  <c r="C67" i="1"/>
  <c r="D67" i="1"/>
  <c r="U67" i="1"/>
  <c r="AC67" i="1"/>
  <c r="H231" i="5" s="1"/>
  <c r="AE67" i="1"/>
  <c r="AD67" i="1" s="1"/>
  <c r="AF67" i="1"/>
  <c r="AG67" i="1"/>
  <c r="CU67" i="1" s="1"/>
  <c r="T67" i="1" s="1"/>
  <c r="AH67" i="1"/>
  <c r="AI67" i="1"/>
  <c r="CW67" i="1" s="1"/>
  <c r="V67" i="1" s="1"/>
  <c r="AJ67" i="1"/>
  <c r="CX67" i="1" s="1"/>
  <c r="W67" i="1" s="1"/>
  <c r="CT67" i="1"/>
  <c r="S67" i="1" s="1"/>
  <c r="CV67" i="1"/>
  <c r="FR67" i="1"/>
  <c r="GL67" i="1"/>
  <c r="GO67" i="1"/>
  <c r="GP67" i="1"/>
  <c r="GV67" i="1"/>
  <c r="GX67" i="1" s="1"/>
  <c r="C68" i="1"/>
  <c r="D68" i="1"/>
  <c r="I68" i="1"/>
  <c r="AC68" i="1"/>
  <c r="H241" i="5" s="1"/>
  <c r="AE68" i="1"/>
  <c r="AD68" i="1" s="1"/>
  <c r="AF68" i="1"/>
  <c r="AG68" i="1"/>
  <c r="CU68" i="1" s="1"/>
  <c r="T68" i="1" s="1"/>
  <c r="AH68" i="1"/>
  <c r="AI68" i="1"/>
  <c r="CW68" i="1" s="1"/>
  <c r="V68" i="1" s="1"/>
  <c r="AJ68" i="1"/>
  <c r="CX68" i="1" s="1"/>
  <c r="CS68" i="1"/>
  <c r="R68" i="1" s="1"/>
  <c r="CV68" i="1"/>
  <c r="U68" i="1" s="1"/>
  <c r="FR68" i="1"/>
  <c r="GL68" i="1"/>
  <c r="GO68" i="1"/>
  <c r="GP68" i="1"/>
  <c r="GV68" i="1"/>
  <c r="GX68" i="1"/>
  <c r="AC69" i="1"/>
  <c r="AE69" i="1"/>
  <c r="AF69" i="1"/>
  <c r="AG69" i="1"/>
  <c r="CU69" i="1" s="1"/>
  <c r="AH69" i="1"/>
  <c r="AI69" i="1"/>
  <c r="CW69" i="1" s="1"/>
  <c r="AJ69" i="1"/>
  <c r="CT69" i="1"/>
  <c r="CV69" i="1"/>
  <c r="CX69" i="1"/>
  <c r="FR69" i="1"/>
  <c r="GL69" i="1"/>
  <c r="GO69" i="1"/>
  <c r="GP69" i="1"/>
  <c r="GV69" i="1"/>
  <c r="C70" i="1"/>
  <c r="D70" i="1"/>
  <c r="AC70" i="1"/>
  <c r="AE70" i="1"/>
  <c r="AF70" i="1"/>
  <c r="AG70" i="1"/>
  <c r="CU70" i="1" s="1"/>
  <c r="T70" i="1" s="1"/>
  <c r="AH70" i="1"/>
  <c r="CV70" i="1" s="1"/>
  <c r="U70" i="1" s="1"/>
  <c r="AI70" i="1"/>
  <c r="CW70" i="1" s="1"/>
  <c r="V70" i="1" s="1"/>
  <c r="AJ70" i="1"/>
  <c r="CS70" i="1"/>
  <c r="R70" i="1" s="1"/>
  <c r="CT70" i="1"/>
  <c r="S70" i="1" s="1"/>
  <c r="K248" i="5" s="1"/>
  <c r="CX70" i="1"/>
  <c r="W70" i="1" s="1"/>
  <c r="FR70" i="1"/>
  <c r="GL70" i="1"/>
  <c r="GO70" i="1"/>
  <c r="GP70" i="1"/>
  <c r="GV70" i="1"/>
  <c r="GX70" i="1"/>
  <c r="I71" i="1"/>
  <c r="AC71" i="1"/>
  <c r="AE71" i="1"/>
  <c r="AF71" i="1"/>
  <c r="AG71" i="1"/>
  <c r="AH71" i="1"/>
  <c r="CV71" i="1" s="1"/>
  <c r="U71" i="1" s="1"/>
  <c r="AI71" i="1"/>
  <c r="CW71" i="1" s="1"/>
  <c r="V71" i="1" s="1"/>
  <c r="AJ71" i="1"/>
  <c r="CX71" i="1" s="1"/>
  <c r="CU71" i="1"/>
  <c r="T71" i="1" s="1"/>
  <c r="FR71" i="1"/>
  <c r="GL71" i="1"/>
  <c r="GO71" i="1"/>
  <c r="GP71" i="1"/>
  <c r="GV71" i="1"/>
  <c r="I72" i="1"/>
  <c r="E256" i="5" s="1"/>
  <c r="AC72" i="1"/>
  <c r="AE72" i="1"/>
  <c r="AF72" i="1"/>
  <c r="AG72" i="1"/>
  <c r="CU72" i="1" s="1"/>
  <c r="AH72" i="1"/>
  <c r="CV72" i="1" s="1"/>
  <c r="AI72" i="1"/>
  <c r="CW72" i="1" s="1"/>
  <c r="V72" i="1" s="1"/>
  <c r="AJ72" i="1"/>
  <c r="CX72" i="1" s="1"/>
  <c r="W72" i="1" s="1"/>
  <c r="CQ72" i="1"/>
  <c r="FR72" i="1"/>
  <c r="GL72" i="1"/>
  <c r="GO72" i="1"/>
  <c r="GP72" i="1"/>
  <c r="GV72" i="1"/>
  <c r="GX72" i="1" s="1"/>
  <c r="C73" i="1"/>
  <c r="D73" i="1"/>
  <c r="AC73" i="1"/>
  <c r="H262" i="5" s="1"/>
  <c r="AE73" i="1"/>
  <c r="AF73" i="1"/>
  <c r="AG73" i="1"/>
  <c r="CU73" i="1" s="1"/>
  <c r="T73" i="1" s="1"/>
  <c r="AH73" i="1"/>
  <c r="CV73" i="1" s="1"/>
  <c r="U73" i="1" s="1"/>
  <c r="AI73" i="1"/>
  <c r="CW73" i="1" s="1"/>
  <c r="V73" i="1" s="1"/>
  <c r="AJ73" i="1"/>
  <c r="CX73" i="1" s="1"/>
  <c r="W73" i="1" s="1"/>
  <c r="FR73" i="1"/>
  <c r="GL73" i="1"/>
  <c r="GO73" i="1"/>
  <c r="CC97" i="1" s="1"/>
  <c r="GP73" i="1"/>
  <c r="GV73" i="1"/>
  <c r="GX73" i="1" s="1"/>
  <c r="I74" i="1"/>
  <c r="E266" i="5" s="1"/>
  <c r="P74" i="1"/>
  <c r="AC74" i="1"/>
  <c r="CQ74" i="1" s="1"/>
  <c r="AE74" i="1"/>
  <c r="AD74" i="1" s="1"/>
  <c r="CR74" i="1" s="1"/>
  <c r="AF74" i="1"/>
  <c r="AG74" i="1"/>
  <c r="AH74" i="1"/>
  <c r="AI74" i="1"/>
  <c r="CW74" i="1" s="1"/>
  <c r="AJ74" i="1"/>
  <c r="CX74" i="1" s="1"/>
  <c r="CU74" i="1"/>
  <c r="CV74" i="1"/>
  <c r="U74" i="1" s="1"/>
  <c r="FR74" i="1"/>
  <c r="GL74" i="1"/>
  <c r="GO74" i="1"/>
  <c r="GP74" i="1"/>
  <c r="GV74" i="1"/>
  <c r="I75" i="1"/>
  <c r="E267" i="5" s="1"/>
  <c r="AC75" i="1"/>
  <c r="AE75" i="1"/>
  <c r="CS75" i="1" s="1"/>
  <c r="R75" i="1" s="1"/>
  <c r="AF75" i="1"/>
  <c r="AG75" i="1"/>
  <c r="CU75" i="1" s="1"/>
  <c r="T75" i="1" s="1"/>
  <c r="AH75" i="1"/>
  <c r="AI75" i="1"/>
  <c r="CW75" i="1" s="1"/>
  <c r="V75" i="1" s="1"/>
  <c r="AJ75" i="1"/>
  <c r="CX75" i="1" s="1"/>
  <c r="W75" i="1" s="1"/>
  <c r="CQ75" i="1"/>
  <c r="P75" i="1" s="1"/>
  <c r="CV75" i="1"/>
  <c r="U75" i="1" s="1"/>
  <c r="FR75" i="1"/>
  <c r="GK75" i="1"/>
  <c r="GL75" i="1"/>
  <c r="GO75" i="1"/>
  <c r="GP75" i="1"/>
  <c r="GV75" i="1"/>
  <c r="GX75" i="1" s="1"/>
  <c r="C76" i="1"/>
  <c r="D76" i="1"/>
  <c r="AC76" i="1"/>
  <c r="AD76" i="1"/>
  <c r="CR76" i="1" s="1"/>
  <c r="Q76" i="1" s="1"/>
  <c r="AE76" i="1"/>
  <c r="CS76" i="1" s="1"/>
  <c r="R76" i="1" s="1"/>
  <c r="AF76" i="1"/>
  <c r="CT76" i="1" s="1"/>
  <c r="S76" i="1" s="1"/>
  <c r="K270" i="5" s="1"/>
  <c r="AG76" i="1"/>
  <c r="CU76" i="1" s="1"/>
  <c r="T76" i="1" s="1"/>
  <c r="AH76" i="1"/>
  <c r="AI76" i="1"/>
  <c r="CW76" i="1" s="1"/>
  <c r="V76" i="1" s="1"/>
  <c r="AJ76" i="1"/>
  <c r="CQ76" i="1"/>
  <c r="P76" i="1" s="1"/>
  <c r="CV76" i="1"/>
  <c r="U76" i="1" s="1"/>
  <c r="CX76" i="1"/>
  <c r="W76" i="1" s="1"/>
  <c r="FR76" i="1"/>
  <c r="GK76" i="1"/>
  <c r="GL76" i="1"/>
  <c r="GO76" i="1"/>
  <c r="GP76" i="1"/>
  <c r="GV76" i="1"/>
  <c r="GX76" i="1" s="1"/>
  <c r="C77" i="1"/>
  <c r="D77" i="1"/>
  <c r="AC77" i="1"/>
  <c r="AE77" i="1"/>
  <c r="AF77" i="1"/>
  <c r="AG77" i="1"/>
  <c r="CU77" i="1" s="1"/>
  <c r="T77" i="1" s="1"/>
  <c r="AH77" i="1"/>
  <c r="CV77" i="1" s="1"/>
  <c r="U77" i="1" s="1"/>
  <c r="AI77" i="1"/>
  <c r="CW77" i="1" s="1"/>
  <c r="V77" i="1" s="1"/>
  <c r="AJ77" i="1"/>
  <c r="CX77" i="1" s="1"/>
  <c r="W77" i="1" s="1"/>
  <c r="CS77" i="1"/>
  <c r="R77" i="1" s="1"/>
  <c r="CT77" i="1"/>
  <c r="S77" i="1" s="1"/>
  <c r="K276" i="5" s="1"/>
  <c r="FR77" i="1"/>
  <c r="GL77" i="1"/>
  <c r="GO77" i="1"/>
  <c r="GP77" i="1"/>
  <c r="GV77" i="1"/>
  <c r="GX77" i="1" s="1"/>
  <c r="I78" i="1"/>
  <c r="E283" i="5" s="1"/>
  <c r="AC78" i="1"/>
  <c r="H283" i="5" s="1"/>
  <c r="W283" i="5" s="1"/>
  <c r="AE78" i="1"/>
  <c r="AD78" i="1" s="1"/>
  <c r="AF78" i="1"/>
  <c r="AG78" i="1"/>
  <c r="AH78" i="1"/>
  <c r="CV78" i="1" s="1"/>
  <c r="U78" i="1" s="1"/>
  <c r="AI78" i="1"/>
  <c r="CW78" i="1" s="1"/>
  <c r="V78" i="1" s="1"/>
  <c r="AJ78" i="1"/>
  <c r="CX78" i="1" s="1"/>
  <c r="CS78" i="1"/>
  <c r="R78" i="1" s="1"/>
  <c r="CU78" i="1"/>
  <c r="T78" i="1" s="1"/>
  <c r="FR78" i="1"/>
  <c r="GL78" i="1"/>
  <c r="GO78" i="1"/>
  <c r="GP78" i="1"/>
  <c r="GV78" i="1"/>
  <c r="GX78" i="1"/>
  <c r="I79" i="1"/>
  <c r="E284" i="5" s="1"/>
  <c r="AC79" i="1"/>
  <c r="AE79" i="1"/>
  <c r="CS79" i="1" s="1"/>
  <c r="R79" i="1" s="1"/>
  <c r="AF79" i="1"/>
  <c r="CT79" i="1" s="1"/>
  <c r="S79" i="1" s="1"/>
  <c r="CZ79" i="1" s="1"/>
  <c r="Y79" i="1" s="1"/>
  <c r="V284" i="5" s="1"/>
  <c r="AG79" i="1"/>
  <c r="AH79" i="1"/>
  <c r="AI79" i="1"/>
  <c r="CW79" i="1" s="1"/>
  <c r="V79" i="1" s="1"/>
  <c r="AJ79" i="1"/>
  <c r="CX79" i="1" s="1"/>
  <c r="W79" i="1" s="1"/>
  <c r="CU79" i="1"/>
  <c r="T79" i="1" s="1"/>
  <c r="CV79" i="1"/>
  <c r="U79" i="1" s="1"/>
  <c r="FR79" i="1"/>
  <c r="GK79" i="1"/>
  <c r="GL79" i="1"/>
  <c r="GO79" i="1"/>
  <c r="GP79" i="1"/>
  <c r="GV79" i="1"/>
  <c r="GX79" i="1" s="1"/>
  <c r="C80" i="1"/>
  <c r="D80" i="1"/>
  <c r="AC80" i="1"/>
  <c r="AE80" i="1"/>
  <c r="CS80" i="1" s="1"/>
  <c r="R80" i="1" s="1"/>
  <c r="AF80" i="1"/>
  <c r="AG80" i="1"/>
  <c r="CU80" i="1" s="1"/>
  <c r="T80" i="1" s="1"/>
  <c r="AH80" i="1"/>
  <c r="CV80" i="1" s="1"/>
  <c r="U80" i="1" s="1"/>
  <c r="AI80" i="1"/>
  <c r="CW80" i="1" s="1"/>
  <c r="V80" i="1" s="1"/>
  <c r="AJ80" i="1"/>
  <c r="CX80" i="1" s="1"/>
  <c r="W80" i="1" s="1"/>
  <c r="CT80" i="1"/>
  <c r="S80" i="1" s="1"/>
  <c r="K287" i="5" s="1"/>
  <c r="FR80" i="1"/>
  <c r="GL80" i="1"/>
  <c r="GO80" i="1"/>
  <c r="GP80" i="1"/>
  <c r="GV80" i="1"/>
  <c r="GX80" i="1"/>
  <c r="I81" i="1"/>
  <c r="E294" i="5" s="1"/>
  <c r="AC81" i="1"/>
  <c r="AE81" i="1"/>
  <c r="AD81" i="1" s="1"/>
  <c r="AF81" i="1"/>
  <c r="AG81" i="1"/>
  <c r="AH81" i="1"/>
  <c r="CV81" i="1" s="1"/>
  <c r="AI81" i="1"/>
  <c r="CW81" i="1" s="1"/>
  <c r="V81" i="1" s="1"/>
  <c r="AJ81" i="1"/>
  <c r="CX81" i="1" s="1"/>
  <c r="CQ81" i="1"/>
  <c r="CS81" i="1"/>
  <c r="R81" i="1" s="1"/>
  <c r="GK81" i="1" s="1"/>
  <c r="CU81" i="1"/>
  <c r="FR81" i="1"/>
  <c r="GL81" i="1"/>
  <c r="GO81" i="1"/>
  <c r="GP81" i="1"/>
  <c r="GV81" i="1"/>
  <c r="GX81" i="1"/>
  <c r="I82" i="1"/>
  <c r="E295" i="5" s="1"/>
  <c r="AC82" i="1"/>
  <c r="AE82" i="1"/>
  <c r="CS82" i="1" s="1"/>
  <c r="R82" i="1" s="1"/>
  <c r="AF82" i="1"/>
  <c r="CT82" i="1" s="1"/>
  <c r="S82" i="1" s="1"/>
  <c r="AG82" i="1"/>
  <c r="AH82" i="1"/>
  <c r="AI82" i="1"/>
  <c r="CW82" i="1" s="1"/>
  <c r="V82" i="1" s="1"/>
  <c r="AJ82" i="1"/>
  <c r="CX82" i="1" s="1"/>
  <c r="W82" i="1" s="1"/>
  <c r="CU82" i="1"/>
  <c r="T82" i="1" s="1"/>
  <c r="CV82" i="1"/>
  <c r="U82" i="1" s="1"/>
  <c r="FR82" i="1"/>
  <c r="GK82" i="1"/>
  <c r="GL82" i="1"/>
  <c r="GO82" i="1"/>
  <c r="GP82" i="1"/>
  <c r="GV82" i="1"/>
  <c r="GX82" i="1" s="1"/>
  <c r="C83" i="1"/>
  <c r="D83" i="1"/>
  <c r="AC83" i="1"/>
  <c r="AE83" i="1"/>
  <c r="CS83" i="1" s="1"/>
  <c r="R83" i="1" s="1"/>
  <c r="AF83" i="1"/>
  <c r="AG83" i="1"/>
  <c r="CU83" i="1" s="1"/>
  <c r="T83" i="1" s="1"/>
  <c r="AH83" i="1"/>
  <c r="AI83" i="1"/>
  <c r="CW83" i="1" s="1"/>
  <c r="V83" i="1" s="1"/>
  <c r="AJ83" i="1"/>
  <c r="CX83" i="1" s="1"/>
  <c r="W83" i="1" s="1"/>
  <c r="CT83" i="1"/>
  <c r="S83" i="1" s="1"/>
  <c r="K298" i="5" s="1"/>
  <c r="CV83" i="1"/>
  <c r="U83" i="1" s="1"/>
  <c r="FR83" i="1"/>
  <c r="GL83" i="1"/>
  <c r="GO83" i="1"/>
  <c r="GP83" i="1"/>
  <c r="GV83" i="1"/>
  <c r="GX83" i="1"/>
  <c r="I84" i="1"/>
  <c r="E305" i="5" s="1"/>
  <c r="AC84" i="1"/>
  <c r="AE84" i="1"/>
  <c r="AD84" i="1" s="1"/>
  <c r="AF84" i="1"/>
  <c r="AG84" i="1"/>
  <c r="AH84" i="1"/>
  <c r="CV84" i="1" s="1"/>
  <c r="U84" i="1" s="1"/>
  <c r="AI84" i="1"/>
  <c r="CW84" i="1" s="1"/>
  <c r="V84" i="1" s="1"/>
  <c r="AJ84" i="1"/>
  <c r="CX84" i="1" s="1"/>
  <c r="CU84" i="1"/>
  <c r="T84" i="1" s="1"/>
  <c r="FR84" i="1"/>
  <c r="GL84" i="1"/>
  <c r="GO84" i="1"/>
  <c r="GP84" i="1"/>
  <c r="GV84" i="1"/>
  <c r="GX84" i="1" s="1"/>
  <c r="I85" i="1"/>
  <c r="E306" i="5" s="1"/>
  <c r="AC85" i="1"/>
  <c r="AE85" i="1"/>
  <c r="CS85" i="1" s="1"/>
  <c r="R85" i="1" s="1"/>
  <c r="AF85" i="1"/>
  <c r="AG85" i="1"/>
  <c r="AH85" i="1"/>
  <c r="CV85" i="1" s="1"/>
  <c r="U85" i="1" s="1"/>
  <c r="AI85" i="1"/>
  <c r="CW85" i="1" s="1"/>
  <c r="V85" i="1" s="1"/>
  <c r="AJ85" i="1"/>
  <c r="CT85" i="1"/>
  <c r="S85" i="1" s="1"/>
  <c r="CU85" i="1"/>
  <c r="T85" i="1" s="1"/>
  <c r="CX85" i="1"/>
  <c r="W85" i="1" s="1"/>
  <c r="FR85" i="1"/>
  <c r="GK85" i="1"/>
  <c r="GL85" i="1"/>
  <c r="GO85" i="1"/>
  <c r="GP85" i="1"/>
  <c r="GV85" i="1"/>
  <c r="GX85" i="1" s="1"/>
  <c r="C86" i="1"/>
  <c r="D86" i="1"/>
  <c r="I86" i="1"/>
  <c r="AC86" i="1"/>
  <c r="H313" i="5" s="1"/>
  <c r="AE86" i="1"/>
  <c r="AF86" i="1"/>
  <c r="AG86" i="1"/>
  <c r="AH86" i="1"/>
  <c r="CV86" i="1" s="1"/>
  <c r="U86" i="1" s="1"/>
  <c r="AI86" i="1"/>
  <c r="CW86" i="1" s="1"/>
  <c r="V86" i="1" s="1"/>
  <c r="AJ86" i="1"/>
  <c r="CX86" i="1" s="1"/>
  <c r="CS86" i="1"/>
  <c r="R86" i="1" s="1"/>
  <c r="K312" i="5" s="1"/>
  <c r="CU86" i="1"/>
  <c r="T86" i="1" s="1"/>
  <c r="FR86" i="1"/>
  <c r="GL86" i="1"/>
  <c r="GO86" i="1"/>
  <c r="GP86" i="1"/>
  <c r="GV86" i="1"/>
  <c r="GX86" i="1"/>
  <c r="AC87" i="1"/>
  <c r="AE87" i="1"/>
  <c r="CS87" i="1" s="1"/>
  <c r="AF87" i="1"/>
  <c r="AG87" i="1"/>
  <c r="CU87" i="1" s="1"/>
  <c r="AH87" i="1"/>
  <c r="CV87" i="1" s="1"/>
  <c r="AI87" i="1"/>
  <c r="CW87" i="1" s="1"/>
  <c r="AJ87" i="1"/>
  <c r="CQ87" i="1"/>
  <c r="CT87" i="1"/>
  <c r="CX87" i="1"/>
  <c r="FR87" i="1"/>
  <c r="GL87" i="1"/>
  <c r="GO87" i="1"/>
  <c r="GP87" i="1"/>
  <c r="GV87" i="1"/>
  <c r="C88" i="1"/>
  <c r="D88" i="1"/>
  <c r="I88" i="1"/>
  <c r="I91" i="1" s="1"/>
  <c r="E330" i="5" s="1"/>
  <c r="AC88" i="1"/>
  <c r="AE88" i="1"/>
  <c r="CS88" i="1" s="1"/>
  <c r="R88" i="1" s="1"/>
  <c r="AF88" i="1"/>
  <c r="AG88" i="1"/>
  <c r="AH88" i="1"/>
  <c r="CV88" i="1" s="1"/>
  <c r="AI88" i="1"/>
  <c r="CW88" i="1" s="1"/>
  <c r="V88" i="1" s="1"/>
  <c r="AJ88" i="1"/>
  <c r="CX88" i="1" s="1"/>
  <c r="CU88" i="1"/>
  <c r="T88" i="1" s="1"/>
  <c r="FR88" i="1"/>
  <c r="GL88" i="1"/>
  <c r="GO88" i="1"/>
  <c r="GP88" i="1"/>
  <c r="GV88" i="1"/>
  <c r="GX88" i="1" s="1"/>
  <c r="AC89" i="1"/>
  <c r="AD89" i="1"/>
  <c r="AE89" i="1"/>
  <c r="CS89" i="1" s="1"/>
  <c r="AF89" i="1"/>
  <c r="AG89" i="1"/>
  <c r="CU89" i="1" s="1"/>
  <c r="AH89" i="1"/>
  <c r="CV89" i="1" s="1"/>
  <c r="AI89" i="1"/>
  <c r="CW89" i="1" s="1"/>
  <c r="AJ89" i="1"/>
  <c r="CQ89" i="1"/>
  <c r="CR89" i="1"/>
  <c r="CT89" i="1"/>
  <c r="CX89" i="1"/>
  <c r="FR89" i="1"/>
  <c r="GL89" i="1"/>
  <c r="GO89" i="1"/>
  <c r="GP89" i="1"/>
  <c r="GV89" i="1"/>
  <c r="AC90" i="1"/>
  <c r="AE90" i="1"/>
  <c r="CS90" i="1" s="1"/>
  <c r="AF90" i="1"/>
  <c r="AG90" i="1"/>
  <c r="AH90" i="1"/>
  <c r="CV90" i="1" s="1"/>
  <c r="AI90" i="1"/>
  <c r="AJ90" i="1"/>
  <c r="CX90" i="1" s="1"/>
  <c r="CU90" i="1"/>
  <c r="CW90" i="1"/>
  <c r="FR90" i="1"/>
  <c r="GL90" i="1"/>
  <c r="GO90" i="1"/>
  <c r="GP90" i="1"/>
  <c r="GV90" i="1"/>
  <c r="AC91" i="1"/>
  <c r="AE91" i="1"/>
  <c r="AD91" i="1" s="1"/>
  <c r="CR91" i="1" s="1"/>
  <c r="AF91" i="1"/>
  <c r="AG91" i="1"/>
  <c r="CU91" i="1" s="1"/>
  <c r="AH91" i="1"/>
  <c r="CV91" i="1" s="1"/>
  <c r="U91" i="1" s="1"/>
  <c r="AI91" i="1"/>
  <c r="CW91" i="1" s="1"/>
  <c r="AJ91" i="1"/>
  <c r="CX91" i="1" s="1"/>
  <c r="W91" i="1" s="1"/>
  <c r="FR91" i="1"/>
  <c r="GL91" i="1"/>
  <c r="GO91" i="1"/>
  <c r="GP91" i="1"/>
  <c r="GV91" i="1"/>
  <c r="AC92" i="1"/>
  <c r="AE92" i="1"/>
  <c r="AD92" i="1" s="1"/>
  <c r="CR92" i="1" s="1"/>
  <c r="AF92" i="1"/>
  <c r="AG92" i="1"/>
  <c r="CU92" i="1" s="1"/>
  <c r="AH92" i="1"/>
  <c r="CV92" i="1" s="1"/>
  <c r="AI92" i="1"/>
  <c r="CW92" i="1" s="1"/>
  <c r="AJ92" i="1"/>
  <c r="CX92" i="1" s="1"/>
  <c r="CQ92" i="1"/>
  <c r="CS92" i="1"/>
  <c r="FR92" i="1"/>
  <c r="GL92" i="1"/>
  <c r="GO92" i="1"/>
  <c r="GP92" i="1"/>
  <c r="GV92" i="1"/>
  <c r="AC93" i="1"/>
  <c r="AE93" i="1"/>
  <c r="CS93" i="1" s="1"/>
  <c r="AF93" i="1"/>
  <c r="AG93" i="1"/>
  <c r="CU93" i="1" s="1"/>
  <c r="AH93" i="1"/>
  <c r="CV93" i="1" s="1"/>
  <c r="AI93" i="1"/>
  <c r="CW93" i="1" s="1"/>
  <c r="AJ93" i="1"/>
  <c r="CQ93" i="1"/>
  <c r="CT93" i="1"/>
  <c r="CX93" i="1"/>
  <c r="FR93" i="1"/>
  <c r="GL93" i="1"/>
  <c r="GO93" i="1"/>
  <c r="GP93" i="1"/>
  <c r="GV93" i="1"/>
  <c r="AC94" i="1"/>
  <c r="AE94" i="1"/>
  <c r="AD94" i="1" s="1"/>
  <c r="CR94" i="1" s="1"/>
  <c r="AF94" i="1"/>
  <c r="CT94" i="1" s="1"/>
  <c r="AG94" i="1"/>
  <c r="AH94" i="1"/>
  <c r="CV94" i="1" s="1"/>
  <c r="AI94" i="1"/>
  <c r="AJ94" i="1"/>
  <c r="CX94" i="1" s="1"/>
  <c r="CQ94" i="1"/>
  <c r="CU94" i="1"/>
  <c r="CW94" i="1"/>
  <c r="FR94" i="1"/>
  <c r="GL94" i="1"/>
  <c r="GO94" i="1"/>
  <c r="GP94" i="1"/>
  <c r="GV94" i="1"/>
  <c r="AC95" i="1"/>
  <c r="AE95" i="1"/>
  <c r="AD95" i="1" s="1"/>
  <c r="CR95" i="1" s="1"/>
  <c r="AF95" i="1"/>
  <c r="AB95" i="1" s="1"/>
  <c r="AG95" i="1"/>
  <c r="CU95" i="1" s="1"/>
  <c r="AH95" i="1"/>
  <c r="AI95" i="1"/>
  <c r="CW95" i="1" s="1"/>
  <c r="AJ95" i="1"/>
  <c r="CX95" i="1" s="1"/>
  <c r="CS95" i="1"/>
  <c r="CV95" i="1"/>
  <c r="FR95" i="1"/>
  <c r="GL95" i="1"/>
  <c r="GO95" i="1"/>
  <c r="GP95" i="1"/>
  <c r="GV95" i="1"/>
  <c r="B97" i="1"/>
  <c r="B26" i="1" s="1"/>
  <c r="C97" i="1"/>
  <c r="C26" i="1" s="1"/>
  <c r="D97" i="1"/>
  <c r="D26" i="1" s="1"/>
  <c r="F97" i="1"/>
  <c r="F26" i="1" s="1"/>
  <c r="G97" i="1"/>
  <c r="BX97" i="1"/>
  <c r="BX26" i="1" s="1"/>
  <c r="BY97" i="1"/>
  <c r="CK97" i="1"/>
  <c r="CL97" i="1"/>
  <c r="CL26" i="1" s="1"/>
  <c r="D126" i="1"/>
  <c r="E128" i="1"/>
  <c r="Z128" i="1"/>
  <c r="AA128" i="1"/>
  <c r="AM128" i="1"/>
  <c r="AN128" i="1"/>
  <c r="BD128" i="1"/>
  <c r="BE128" i="1"/>
  <c r="BF128" i="1"/>
  <c r="BG128" i="1"/>
  <c r="BH128" i="1"/>
  <c r="BI128" i="1"/>
  <c r="BJ128" i="1"/>
  <c r="BK128" i="1"/>
  <c r="BL128" i="1"/>
  <c r="BM128" i="1"/>
  <c r="BN128" i="1"/>
  <c r="BO128" i="1"/>
  <c r="BP128" i="1"/>
  <c r="BQ128" i="1"/>
  <c r="BR128" i="1"/>
  <c r="BS128" i="1"/>
  <c r="BT128" i="1"/>
  <c r="BU128" i="1"/>
  <c r="BV128" i="1"/>
  <c r="BW128" i="1"/>
  <c r="CM128" i="1"/>
  <c r="CN128" i="1"/>
  <c r="CO128" i="1"/>
  <c r="CP128" i="1"/>
  <c r="CQ128" i="1"/>
  <c r="CR128" i="1"/>
  <c r="CS128" i="1"/>
  <c r="CT128" i="1"/>
  <c r="CU128" i="1"/>
  <c r="CV128" i="1"/>
  <c r="CW128" i="1"/>
  <c r="CX128" i="1"/>
  <c r="CY128" i="1"/>
  <c r="CZ128" i="1"/>
  <c r="DA128" i="1"/>
  <c r="DB128" i="1"/>
  <c r="DC128" i="1"/>
  <c r="DD128" i="1"/>
  <c r="DE128" i="1"/>
  <c r="DF128" i="1"/>
  <c r="DG128" i="1"/>
  <c r="DH128" i="1"/>
  <c r="DI128" i="1"/>
  <c r="DJ128" i="1"/>
  <c r="DK128" i="1"/>
  <c r="DL128" i="1"/>
  <c r="DM128" i="1"/>
  <c r="DN128" i="1"/>
  <c r="DO128" i="1"/>
  <c r="DP128" i="1"/>
  <c r="DQ128" i="1"/>
  <c r="DR128" i="1"/>
  <c r="DS128" i="1"/>
  <c r="DT128" i="1"/>
  <c r="DU128" i="1"/>
  <c r="DV128" i="1"/>
  <c r="DW128" i="1"/>
  <c r="DX128" i="1"/>
  <c r="DY128" i="1"/>
  <c r="DZ128" i="1"/>
  <c r="EA128" i="1"/>
  <c r="EB128" i="1"/>
  <c r="EC128" i="1"/>
  <c r="ED128" i="1"/>
  <c r="EE128" i="1"/>
  <c r="EF128" i="1"/>
  <c r="EG128" i="1"/>
  <c r="EH128" i="1"/>
  <c r="EI128" i="1"/>
  <c r="EJ128" i="1"/>
  <c r="EK128" i="1"/>
  <c r="EL128" i="1"/>
  <c r="EM128" i="1"/>
  <c r="EN128" i="1"/>
  <c r="EO128" i="1"/>
  <c r="EP128" i="1"/>
  <c r="EQ128" i="1"/>
  <c r="ER128" i="1"/>
  <c r="ES128" i="1"/>
  <c r="ET128" i="1"/>
  <c r="EU128" i="1"/>
  <c r="EV128" i="1"/>
  <c r="EW128" i="1"/>
  <c r="EX128" i="1"/>
  <c r="EY128" i="1"/>
  <c r="EZ128" i="1"/>
  <c r="FA128" i="1"/>
  <c r="FB128" i="1"/>
  <c r="FC128" i="1"/>
  <c r="FD128" i="1"/>
  <c r="FE128" i="1"/>
  <c r="FF128" i="1"/>
  <c r="FG128" i="1"/>
  <c r="FH128" i="1"/>
  <c r="FI128" i="1"/>
  <c r="FJ128" i="1"/>
  <c r="FK128" i="1"/>
  <c r="FL128" i="1"/>
  <c r="FM128" i="1"/>
  <c r="FN128" i="1"/>
  <c r="FO128" i="1"/>
  <c r="FP128" i="1"/>
  <c r="FQ128" i="1"/>
  <c r="FR128" i="1"/>
  <c r="FS128" i="1"/>
  <c r="FT128" i="1"/>
  <c r="FU128" i="1"/>
  <c r="FV128" i="1"/>
  <c r="FW128" i="1"/>
  <c r="FX128" i="1"/>
  <c r="FY128" i="1"/>
  <c r="FZ128" i="1"/>
  <c r="GA128" i="1"/>
  <c r="GB128" i="1"/>
  <c r="GC128" i="1"/>
  <c r="GD128" i="1"/>
  <c r="GE128" i="1"/>
  <c r="GF128" i="1"/>
  <c r="GG128" i="1"/>
  <c r="GH128" i="1"/>
  <c r="GI128" i="1"/>
  <c r="GJ128" i="1"/>
  <c r="GK128" i="1"/>
  <c r="GL128" i="1"/>
  <c r="GM128" i="1"/>
  <c r="GN128" i="1"/>
  <c r="GO128" i="1"/>
  <c r="GP128" i="1"/>
  <c r="GQ128" i="1"/>
  <c r="GR128" i="1"/>
  <c r="GS128" i="1"/>
  <c r="GT128" i="1"/>
  <c r="GU128" i="1"/>
  <c r="GV128" i="1"/>
  <c r="GW128" i="1"/>
  <c r="GX128" i="1"/>
  <c r="C130" i="1"/>
  <c r="D130" i="1"/>
  <c r="AC130" i="1"/>
  <c r="H342" i="5" s="1"/>
  <c r="AE130" i="1"/>
  <c r="CS130" i="1" s="1"/>
  <c r="R130" i="1" s="1"/>
  <c r="K341" i="5" s="1"/>
  <c r="AF130" i="1"/>
  <c r="AG130" i="1"/>
  <c r="AH130" i="1"/>
  <c r="CV130" i="1" s="1"/>
  <c r="U130" i="1" s="1"/>
  <c r="AI130" i="1"/>
  <c r="CW130" i="1" s="1"/>
  <c r="V130" i="1" s="1"/>
  <c r="AJ130" i="1"/>
  <c r="CX130" i="1" s="1"/>
  <c r="W130" i="1" s="1"/>
  <c r="CU130" i="1"/>
  <c r="T130" i="1" s="1"/>
  <c r="FR130" i="1"/>
  <c r="GL130" i="1"/>
  <c r="GN130" i="1"/>
  <c r="GP130" i="1"/>
  <c r="GV130" i="1"/>
  <c r="GX130" i="1" s="1"/>
  <c r="I131" i="1"/>
  <c r="E346" i="5" s="1"/>
  <c r="S131" i="1"/>
  <c r="AC131" i="1"/>
  <c r="AE131" i="1"/>
  <c r="CS131" i="1" s="1"/>
  <c r="R131" i="1" s="1"/>
  <c r="AF131" i="1"/>
  <c r="AG131" i="1"/>
  <c r="AH131" i="1"/>
  <c r="CV131" i="1" s="1"/>
  <c r="U131" i="1" s="1"/>
  <c r="AI131" i="1"/>
  <c r="CW131" i="1" s="1"/>
  <c r="V131" i="1" s="1"/>
  <c r="AJ131" i="1"/>
  <c r="CX131" i="1" s="1"/>
  <c r="W131" i="1" s="1"/>
  <c r="CQ131" i="1"/>
  <c r="CT131" i="1"/>
  <c r="CU131" i="1"/>
  <c r="T131" i="1" s="1"/>
  <c r="FR131" i="1"/>
  <c r="GK131" i="1"/>
  <c r="GL131" i="1"/>
  <c r="GN131" i="1"/>
  <c r="GP131" i="1"/>
  <c r="GV131" i="1"/>
  <c r="GX131" i="1" s="1"/>
  <c r="C132" i="1"/>
  <c r="AC132" i="1"/>
  <c r="AE132" i="1"/>
  <c r="AD132" i="1" s="1"/>
  <c r="H350" i="5" s="1"/>
  <c r="AF132" i="1"/>
  <c r="AG132" i="1"/>
  <c r="CU132" i="1" s="1"/>
  <c r="T132" i="1" s="1"/>
  <c r="AH132" i="1"/>
  <c r="AI132" i="1"/>
  <c r="AJ132" i="1"/>
  <c r="CX132" i="1" s="1"/>
  <c r="W132" i="1" s="1"/>
  <c r="CV132" i="1"/>
  <c r="U132" i="1" s="1"/>
  <c r="CW132" i="1"/>
  <c r="V132" i="1" s="1"/>
  <c r="FR132" i="1"/>
  <c r="GL132" i="1"/>
  <c r="GN132" i="1"/>
  <c r="GP132" i="1"/>
  <c r="GV132" i="1"/>
  <c r="GX132" i="1" s="1"/>
  <c r="I133" i="1"/>
  <c r="E355" i="5" s="1"/>
  <c r="AC133" i="1"/>
  <c r="AE133" i="1"/>
  <c r="AD133" i="1" s="1"/>
  <c r="AF133" i="1"/>
  <c r="AG133" i="1"/>
  <c r="AH133" i="1"/>
  <c r="AI133" i="1"/>
  <c r="CW133" i="1" s="1"/>
  <c r="V133" i="1" s="1"/>
  <c r="AJ133" i="1"/>
  <c r="CX133" i="1" s="1"/>
  <c r="W133" i="1" s="1"/>
  <c r="CU133" i="1"/>
  <c r="T133" i="1" s="1"/>
  <c r="CV133" i="1"/>
  <c r="U133" i="1" s="1"/>
  <c r="FR133" i="1"/>
  <c r="GL133" i="1"/>
  <c r="GN133" i="1"/>
  <c r="GP133" i="1"/>
  <c r="GV133" i="1"/>
  <c r="GX133" i="1" s="1"/>
  <c r="C134" i="1"/>
  <c r="D134" i="1"/>
  <c r="AC134" i="1"/>
  <c r="AD134" i="1"/>
  <c r="CR134" i="1" s="1"/>
  <c r="Q134" i="1" s="1"/>
  <c r="AE134" i="1"/>
  <c r="AF134" i="1"/>
  <c r="AG134" i="1"/>
  <c r="CU134" i="1" s="1"/>
  <c r="T134" i="1" s="1"/>
  <c r="AH134" i="1"/>
  <c r="CV134" i="1" s="1"/>
  <c r="U134" i="1" s="1"/>
  <c r="AI134" i="1"/>
  <c r="AJ134" i="1"/>
  <c r="CS134" i="1"/>
  <c r="R134" i="1" s="1"/>
  <c r="GK134" i="1" s="1"/>
  <c r="CW134" i="1"/>
  <c r="V134" i="1" s="1"/>
  <c r="CX134" i="1"/>
  <c r="W134" i="1" s="1"/>
  <c r="FR134" i="1"/>
  <c r="GL134" i="1"/>
  <c r="GN134" i="1"/>
  <c r="GP134" i="1"/>
  <c r="GV134" i="1"/>
  <c r="GX134" i="1" s="1"/>
  <c r="I135" i="1"/>
  <c r="E363" i="5" s="1"/>
  <c r="AC135" i="1"/>
  <c r="AE135" i="1"/>
  <c r="AD135" i="1" s="1"/>
  <c r="AF135" i="1"/>
  <c r="AG135" i="1"/>
  <c r="CU135" i="1" s="1"/>
  <c r="T135" i="1" s="1"/>
  <c r="AH135" i="1"/>
  <c r="AI135" i="1"/>
  <c r="AJ135" i="1"/>
  <c r="CX135" i="1" s="1"/>
  <c r="W135" i="1" s="1"/>
  <c r="CV135" i="1"/>
  <c r="U135" i="1" s="1"/>
  <c r="CW135" i="1"/>
  <c r="V135" i="1" s="1"/>
  <c r="FR135" i="1"/>
  <c r="GL135" i="1"/>
  <c r="GN135" i="1"/>
  <c r="GP135" i="1"/>
  <c r="GV135" i="1"/>
  <c r="GX135" i="1" s="1"/>
  <c r="I136" i="1"/>
  <c r="E364" i="5" s="1"/>
  <c r="AC136" i="1"/>
  <c r="H364" i="5" s="1"/>
  <c r="X364" i="5" s="1"/>
  <c r="AE136" i="1"/>
  <c r="AD136" i="1" s="1"/>
  <c r="AF136" i="1"/>
  <c r="AG136" i="1"/>
  <c r="AH136" i="1"/>
  <c r="CV136" i="1" s="1"/>
  <c r="U136" i="1" s="1"/>
  <c r="AI136" i="1"/>
  <c r="CW136" i="1" s="1"/>
  <c r="V136" i="1" s="1"/>
  <c r="AJ136" i="1"/>
  <c r="CX136" i="1" s="1"/>
  <c r="CU136" i="1"/>
  <c r="T136" i="1" s="1"/>
  <c r="FR136" i="1"/>
  <c r="GL136" i="1"/>
  <c r="GN136" i="1"/>
  <c r="GP136" i="1"/>
  <c r="GV136" i="1"/>
  <c r="GX136" i="1" s="1"/>
  <c r="C137" i="1"/>
  <c r="D137" i="1"/>
  <c r="AC137" i="1"/>
  <c r="AE137" i="1"/>
  <c r="H369" i="5" s="1"/>
  <c r="R369" i="5" s="1"/>
  <c r="AF137" i="1"/>
  <c r="CT137" i="1" s="1"/>
  <c r="S137" i="1" s="1"/>
  <c r="K367" i="5" s="1"/>
  <c r="AG137" i="1"/>
  <c r="CU137" i="1" s="1"/>
  <c r="T137" i="1" s="1"/>
  <c r="AH137" i="1"/>
  <c r="CV137" i="1" s="1"/>
  <c r="U137" i="1" s="1"/>
  <c r="AI137" i="1"/>
  <c r="AJ137" i="1"/>
  <c r="CS137" i="1"/>
  <c r="R137" i="1" s="1"/>
  <c r="CW137" i="1"/>
  <c r="V137" i="1" s="1"/>
  <c r="CX137" i="1"/>
  <c r="W137" i="1" s="1"/>
  <c r="FR137" i="1"/>
  <c r="GL137" i="1"/>
  <c r="GN137" i="1"/>
  <c r="GP137" i="1"/>
  <c r="GV137" i="1"/>
  <c r="GX137" i="1" s="1"/>
  <c r="I138" i="1"/>
  <c r="E374" i="5" s="1"/>
  <c r="AC138" i="1"/>
  <c r="AE138" i="1"/>
  <c r="AD138" i="1" s="1"/>
  <c r="AF138" i="1"/>
  <c r="AG138" i="1"/>
  <c r="CU138" i="1" s="1"/>
  <c r="T138" i="1" s="1"/>
  <c r="AH138" i="1"/>
  <c r="AI138" i="1"/>
  <c r="AJ138" i="1"/>
  <c r="CX138" i="1" s="1"/>
  <c r="CS138" i="1"/>
  <c r="R138" i="1" s="1"/>
  <c r="GK138" i="1" s="1"/>
  <c r="CV138" i="1"/>
  <c r="U138" i="1" s="1"/>
  <c r="CW138" i="1"/>
  <c r="V138" i="1" s="1"/>
  <c r="FR138" i="1"/>
  <c r="GL138" i="1"/>
  <c r="GN138" i="1"/>
  <c r="CB173" i="1" s="1"/>
  <c r="GP138" i="1"/>
  <c r="GV138" i="1"/>
  <c r="GX138" i="1"/>
  <c r="C139" i="1"/>
  <c r="D139" i="1"/>
  <c r="AC139" i="1"/>
  <c r="AE139" i="1"/>
  <c r="AD139" i="1" s="1"/>
  <c r="AF139" i="1"/>
  <c r="AG139" i="1"/>
  <c r="AH139" i="1"/>
  <c r="CV139" i="1" s="1"/>
  <c r="U139" i="1" s="1"/>
  <c r="AI139" i="1"/>
  <c r="CW139" i="1" s="1"/>
  <c r="V139" i="1" s="1"/>
  <c r="AJ139" i="1"/>
  <c r="CQ139" i="1"/>
  <c r="P139" i="1" s="1"/>
  <c r="K380" i="5" s="1"/>
  <c r="CT139" i="1"/>
  <c r="S139" i="1" s="1"/>
  <c r="K377" i="5" s="1"/>
  <c r="CU139" i="1"/>
  <c r="T139" i="1" s="1"/>
  <c r="CX139" i="1"/>
  <c r="W139" i="1" s="1"/>
  <c r="FR139" i="1"/>
  <c r="GL139" i="1"/>
  <c r="GN139" i="1"/>
  <c r="GP139" i="1"/>
  <c r="GV139" i="1"/>
  <c r="GX139" i="1" s="1"/>
  <c r="I140" i="1"/>
  <c r="E384" i="5" s="1"/>
  <c r="AC140" i="1"/>
  <c r="AE140" i="1"/>
  <c r="AD140" i="1" s="1"/>
  <c r="CR140" i="1" s="1"/>
  <c r="Q140" i="1" s="1"/>
  <c r="AF140" i="1"/>
  <c r="AG140" i="1"/>
  <c r="CU140" i="1" s="1"/>
  <c r="T140" i="1" s="1"/>
  <c r="AH140" i="1"/>
  <c r="CV140" i="1" s="1"/>
  <c r="AI140" i="1"/>
  <c r="AJ140" i="1"/>
  <c r="CS140" i="1"/>
  <c r="R140" i="1" s="1"/>
  <c r="GK140" i="1" s="1"/>
  <c r="CW140" i="1"/>
  <c r="CX140" i="1"/>
  <c r="W140" i="1" s="1"/>
  <c r="FR140" i="1"/>
  <c r="BY173" i="1" s="1"/>
  <c r="BY128" i="1" s="1"/>
  <c r="GL140" i="1"/>
  <c r="GN140" i="1"/>
  <c r="GP140" i="1"/>
  <c r="GV140" i="1"/>
  <c r="GX140" i="1" s="1"/>
  <c r="AC141" i="1"/>
  <c r="H388" i="5" s="1"/>
  <c r="AE141" i="1"/>
  <c r="CS141" i="1" s="1"/>
  <c r="R141" i="1" s="1"/>
  <c r="GK141" i="1" s="1"/>
  <c r="AF141" i="1"/>
  <c r="AG141" i="1"/>
  <c r="CU141" i="1" s="1"/>
  <c r="T141" i="1" s="1"/>
  <c r="AH141" i="1"/>
  <c r="CV141" i="1" s="1"/>
  <c r="U141" i="1" s="1"/>
  <c r="AI141" i="1"/>
  <c r="AJ141" i="1"/>
  <c r="CT141" i="1"/>
  <c r="S141" i="1" s="1"/>
  <c r="K387" i="5" s="1"/>
  <c r="CW141" i="1"/>
  <c r="V141" i="1" s="1"/>
  <c r="CX141" i="1"/>
  <c r="W141" i="1" s="1"/>
  <c r="FR141" i="1"/>
  <c r="GL141" i="1"/>
  <c r="GN141" i="1"/>
  <c r="GP141" i="1"/>
  <c r="GV141" i="1"/>
  <c r="GX141" i="1"/>
  <c r="I142" i="1"/>
  <c r="AC142" i="1"/>
  <c r="AE142" i="1"/>
  <c r="AD142" i="1" s="1"/>
  <c r="CR142" i="1" s="1"/>
  <c r="AF142" i="1"/>
  <c r="AG142" i="1"/>
  <c r="CU142" i="1" s="1"/>
  <c r="AH142" i="1"/>
  <c r="AI142" i="1"/>
  <c r="AJ142" i="1"/>
  <c r="CX142" i="1" s="1"/>
  <c r="CV142" i="1"/>
  <c r="CW142" i="1"/>
  <c r="FR142" i="1"/>
  <c r="GL142" i="1"/>
  <c r="GN142" i="1"/>
  <c r="GP142" i="1"/>
  <c r="GV142" i="1"/>
  <c r="GX142" i="1" s="1"/>
  <c r="C143" i="1"/>
  <c r="AC143" i="1"/>
  <c r="H398" i="5" s="1"/>
  <c r="AE143" i="1"/>
  <c r="H397" i="5" s="1"/>
  <c r="R397" i="5" s="1"/>
  <c r="AF143" i="1"/>
  <c r="AG143" i="1"/>
  <c r="AH143" i="1"/>
  <c r="AI143" i="1"/>
  <c r="CW143" i="1" s="1"/>
  <c r="V143" i="1" s="1"/>
  <c r="AJ143" i="1"/>
  <c r="CX143" i="1" s="1"/>
  <c r="W143" i="1" s="1"/>
  <c r="CU143" i="1"/>
  <c r="T143" i="1" s="1"/>
  <c r="CV143" i="1"/>
  <c r="U143" i="1" s="1"/>
  <c r="FR143" i="1"/>
  <c r="GL143" i="1"/>
  <c r="GN143" i="1"/>
  <c r="GP143" i="1"/>
  <c r="GV143" i="1"/>
  <c r="GX143" i="1" s="1"/>
  <c r="I144" i="1"/>
  <c r="E402" i="5" s="1"/>
  <c r="P144" i="1"/>
  <c r="AC144" i="1"/>
  <c r="AE144" i="1"/>
  <c r="CS144" i="1" s="1"/>
  <c r="R144" i="1" s="1"/>
  <c r="GK144" i="1" s="1"/>
  <c r="AF144" i="1"/>
  <c r="CT144" i="1" s="1"/>
  <c r="S144" i="1" s="1"/>
  <c r="AG144" i="1"/>
  <c r="AH144" i="1"/>
  <c r="CV144" i="1" s="1"/>
  <c r="AI144" i="1"/>
  <c r="CW144" i="1" s="1"/>
  <c r="V144" i="1" s="1"/>
  <c r="AJ144" i="1"/>
  <c r="CQ144" i="1"/>
  <c r="CU144" i="1"/>
  <c r="T144" i="1" s="1"/>
  <c r="CX144" i="1"/>
  <c r="W144" i="1" s="1"/>
  <c r="FR144" i="1"/>
  <c r="GL144" i="1"/>
  <c r="GN144" i="1"/>
  <c r="GP144" i="1"/>
  <c r="GV144" i="1"/>
  <c r="GX144" i="1" s="1"/>
  <c r="I145" i="1"/>
  <c r="E403" i="5" s="1"/>
  <c r="AC145" i="1"/>
  <c r="AE145" i="1"/>
  <c r="AD145" i="1" s="1"/>
  <c r="CR145" i="1" s="1"/>
  <c r="Q145" i="1" s="1"/>
  <c r="AF145" i="1"/>
  <c r="CT145" i="1" s="1"/>
  <c r="S145" i="1" s="1"/>
  <c r="AG145" i="1"/>
  <c r="AH145" i="1"/>
  <c r="CV145" i="1" s="1"/>
  <c r="AI145" i="1"/>
  <c r="CW145" i="1" s="1"/>
  <c r="V145" i="1" s="1"/>
  <c r="AJ145" i="1"/>
  <c r="CX145" i="1" s="1"/>
  <c r="W145" i="1" s="1"/>
  <c r="CQ145" i="1"/>
  <c r="CU145" i="1"/>
  <c r="T145" i="1" s="1"/>
  <c r="FR145" i="1"/>
  <c r="GL145" i="1"/>
  <c r="GN145" i="1"/>
  <c r="GP145" i="1"/>
  <c r="GV145" i="1"/>
  <c r="GX145" i="1" s="1"/>
  <c r="AC146" i="1"/>
  <c r="H409" i="5" s="1"/>
  <c r="AE146" i="1"/>
  <c r="H408" i="5" s="1"/>
  <c r="R408" i="5" s="1"/>
  <c r="AF146" i="1"/>
  <c r="AG146" i="1"/>
  <c r="CU146" i="1" s="1"/>
  <c r="T146" i="1" s="1"/>
  <c r="AH146" i="1"/>
  <c r="CV146" i="1" s="1"/>
  <c r="U146" i="1" s="1"/>
  <c r="AI146" i="1"/>
  <c r="AJ146" i="1"/>
  <c r="CX146" i="1" s="1"/>
  <c r="W146" i="1" s="1"/>
  <c r="CQ146" i="1"/>
  <c r="P146" i="1" s="1"/>
  <c r="K409" i="5" s="1"/>
  <c r="CS146" i="1"/>
  <c r="R146" i="1" s="1"/>
  <c r="CW146" i="1"/>
  <c r="V146" i="1" s="1"/>
  <c r="FR146" i="1"/>
  <c r="GL146" i="1"/>
  <c r="GN146" i="1"/>
  <c r="GP146" i="1"/>
  <c r="GV146" i="1"/>
  <c r="GX146" i="1"/>
  <c r="I147" i="1"/>
  <c r="E413" i="5" s="1"/>
  <c r="AC147" i="1"/>
  <c r="AE147" i="1"/>
  <c r="AD147" i="1" s="1"/>
  <c r="CR147" i="1" s="1"/>
  <c r="AF147" i="1"/>
  <c r="AG147" i="1"/>
  <c r="CU147" i="1" s="1"/>
  <c r="T147" i="1" s="1"/>
  <c r="AH147" i="1"/>
  <c r="AI147" i="1"/>
  <c r="CW147" i="1" s="1"/>
  <c r="AJ147" i="1"/>
  <c r="CS147" i="1"/>
  <c r="R147" i="1" s="1"/>
  <c r="GK147" i="1" s="1"/>
  <c r="CV147" i="1"/>
  <c r="CX147" i="1"/>
  <c r="FR147" i="1"/>
  <c r="GL147" i="1"/>
  <c r="GN147" i="1"/>
  <c r="GP147" i="1"/>
  <c r="GV147" i="1"/>
  <c r="GX147" i="1" s="1"/>
  <c r="AC148" i="1"/>
  <c r="AE148" i="1"/>
  <c r="AF148" i="1"/>
  <c r="CT148" i="1" s="1"/>
  <c r="S148" i="1" s="1"/>
  <c r="K416" i="5" s="1"/>
  <c r="AG148" i="1"/>
  <c r="CU148" i="1" s="1"/>
  <c r="T148" i="1" s="1"/>
  <c r="AH148" i="1"/>
  <c r="AI148" i="1"/>
  <c r="CW148" i="1" s="1"/>
  <c r="V148" i="1" s="1"/>
  <c r="AJ148" i="1"/>
  <c r="CX148" i="1" s="1"/>
  <c r="W148" i="1" s="1"/>
  <c r="CS148" i="1"/>
  <c r="R148" i="1" s="1"/>
  <c r="CV148" i="1"/>
  <c r="U148" i="1" s="1"/>
  <c r="FR148" i="1"/>
  <c r="GL148" i="1"/>
  <c r="GN148" i="1"/>
  <c r="GP148" i="1"/>
  <c r="GV148" i="1"/>
  <c r="GX148" i="1" s="1"/>
  <c r="I149" i="1"/>
  <c r="E423" i="5" s="1"/>
  <c r="AC149" i="1"/>
  <c r="AE149" i="1"/>
  <c r="AD149" i="1" s="1"/>
  <c r="AF149" i="1"/>
  <c r="AG149" i="1"/>
  <c r="AH149" i="1"/>
  <c r="CV149" i="1" s="1"/>
  <c r="AI149" i="1"/>
  <c r="CW149" i="1" s="1"/>
  <c r="AJ149" i="1"/>
  <c r="CX149" i="1" s="1"/>
  <c r="CS149" i="1"/>
  <c r="CU149" i="1"/>
  <c r="T149" i="1" s="1"/>
  <c r="FR149" i="1"/>
  <c r="GL149" i="1"/>
  <c r="GN149" i="1"/>
  <c r="GP149" i="1"/>
  <c r="GV149" i="1"/>
  <c r="GX149" i="1" s="1"/>
  <c r="C150" i="1"/>
  <c r="AC150" i="1"/>
  <c r="H427" i="5" s="1"/>
  <c r="AE150" i="1"/>
  <c r="CS150" i="1" s="1"/>
  <c r="R150" i="1" s="1"/>
  <c r="AF150" i="1"/>
  <c r="AG150" i="1"/>
  <c r="CU150" i="1" s="1"/>
  <c r="T150" i="1" s="1"/>
  <c r="AH150" i="1"/>
  <c r="AI150" i="1"/>
  <c r="CW150" i="1" s="1"/>
  <c r="V150" i="1" s="1"/>
  <c r="AJ150" i="1"/>
  <c r="CQ150" i="1"/>
  <c r="P150" i="1" s="1"/>
  <c r="K427" i="5" s="1"/>
  <c r="CV150" i="1"/>
  <c r="U150" i="1" s="1"/>
  <c r="CX150" i="1"/>
  <c r="W150" i="1" s="1"/>
  <c r="FR150" i="1"/>
  <c r="GK150" i="1"/>
  <c r="GL150" i="1"/>
  <c r="GN150" i="1"/>
  <c r="GP150" i="1"/>
  <c r="GV150" i="1"/>
  <c r="GX150" i="1" s="1"/>
  <c r="I151" i="1"/>
  <c r="AC151" i="1"/>
  <c r="AD151" i="1"/>
  <c r="CR151" i="1" s="1"/>
  <c r="Q151" i="1" s="1"/>
  <c r="AE151" i="1"/>
  <c r="AF151" i="1"/>
  <c r="CT151" i="1" s="1"/>
  <c r="S151" i="1" s="1"/>
  <c r="CY151" i="1" s="1"/>
  <c r="X151" i="1" s="1"/>
  <c r="T431" i="5" s="1"/>
  <c r="AG151" i="1"/>
  <c r="AH151" i="1"/>
  <c r="CV151" i="1" s="1"/>
  <c r="U151" i="1" s="1"/>
  <c r="AI151" i="1"/>
  <c r="AJ151" i="1"/>
  <c r="CX151" i="1" s="1"/>
  <c r="W151" i="1" s="1"/>
  <c r="CQ151" i="1"/>
  <c r="P151" i="1" s="1"/>
  <c r="CS151" i="1"/>
  <c r="R151" i="1" s="1"/>
  <c r="GK151" i="1" s="1"/>
  <c r="CU151" i="1"/>
  <c r="T151" i="1" s="1"/>
  <c r="CW151" i="1"/>
  <c r="V151" i="1" s="1"/>
  <c r="FR151" i="1"/>
  <c r="GL151" i="1"/>
  <c r="GN151" i="1"/>
  <c r="GP151" i="1"/>
  <c r="GV151" i="1"/>
  <c r="I152" i="1"/>
  <c r="E432" i="5" s="1"/>
  <c r="AC152" i="1"/>
  <c r="AE152" i="1"/>
  <c r="AD152" i="1" s="1"/>
  <c r="AF152" i="1"/>
  <c r="AG152" i="1"/>
  <c r="CU152" i="1" s="1"/>
  <c r="T152" i="1" s="1"/>
  <c r="AH152" i="1"/>
  <c r="AI152" i="1"/>
  <c r="AJ152" i="1"/>
  <c r="CX152" i="1" s="1"/>
  <c r="CR152" i="1"/>
  <c r="Q152" i="1" s="1"/>
  <c r="CT152" i="1"/>
  <c r="CV152" i="1"/>
  <c r="CW152" i="1"/>
  <c r="V152" i="1" s="1"/>
  <c r="FR152" i="1"/>
  <c r="GL152" i="1"/>
  <c r="GN152" i="1"/>
  <c r="GP152" i="1"/>
  <c r="GV152" i="1"/>
  <c r="C153" i="1"/>
  <c r="AC153" i="1"/>
  <c r="H438" i="5" s="1"/>
  <c r="AE153" i="1"/>
  <c r="AF153" i="1"/>
  <c r="AG153" i="1"/>
  <c r="CU153" i="1" s="1"/>
  <c r="T153" i="1" s="1"/>
  <c r="AH153" i="1"/>
  <c r="CV153" i="1" s="1"/>
  <c r="U153" i="1" s="1"/>
  <c r="AI153" i="1"/>
  <c r="CW153" i="1" s="1"/>
  <c r="V153" i="1" s="1"/>
  <c r="AJ153" i="1"/>
  <c r="CX153" i="1" s="1"/>
  <c r="W153" i="1" s="1"/>
  <c r="CQ153" i="1"/>
  <c r="P153" i="1" s="1"/>
  <c r="K438" i="5" s="1"/>
  <c r="FR153" i="1"/>
  <c r="GL153" i="1"/>
  <c r="GN153" i="1"/>
  <c r="GP153" i="1"/>
  <c r="GV153" i="1"/>
  <c r="GX153" i="1"/>
  <c r="I154" i="1"/>
  <c r="E442" i="5" s="1"/>
  <c r="AC154" i="1"/>
  <c r="AD154" i="1"/>
  <c r="CR154" i="1" s="1"/>
  <c r="Q154" i="1" s="1"/>
  <c r="AE154" i="1"/>
  <c r="CS154" i="1" s="1"/>
  <c r="R154" i="1" s="1"/>
  <c r="AF154" i="1"/>
  <c r="AG154" i="1"/>
  <c r="AH154" i="1"/>
  <c r="CV154" i="1" s="1"/>
  <c r="U154" i="1" s="1"/>
  <c r="AI154" i="1"/>
  <c r="CW154" i="1" s="1"/>
  <c r="V154" i="1" s="1"/>
  <c r="AJ154" i="1"/>
  <c r="CX154" i="1" s="1"/>
  <c r="W154" i="1" s="1"/>
  <c r="CQ154" i="1"/>
  <c r="P154" i="1" s="1"/>
  <c r="CT154" i="1"/>
  <c r="S154" i="1" s="1"/>
  <c r="CU154" i="1"/>
  <c r="T154" i="1" s="1"/>
  <c r="FR154" i="1"/>
  <c r="GK154" i="1"/>
  <c r="GL154" i="1"/>
  <c r="GN154" i="1"/>
  <c r="GP154" i="1"/>
  <c r="GV154" i="1"/>
  <c r="GX154" i="1" s="1"/>
  <c r="I155" i="1"/>
  <c r="AC155" i="1"/>
  <c r="AE155" i="1"/>
  <c r="AD155" i="1" s="1"/>
  <c r="CR155" i="1" s="1"/>
  <c r="Q155" i="1" s="1"/>
  <c r="AF155" i="1"/>
  <c r="AG155" i="1"/>
  <c r="CU155" i="1" s="1"/>
  <c r="T155" i="1" s="1"/>
  <c r="AH155" i="1"/>
  <c r="CV155" i="1" s="1"/>
  <c r="AI155" i="1"/>
  <c r="AJ155" i="1"/>
  <c r="CQ155" i="1"/>
  <c r="P155" i="1" s="1"/>
  <c r="CT155" i="1"/>
  <c r="S155" i="1" s="1"/>
  <c r="CW155" i="1"/>
  <c r="V155" i="1" s="1"/>
  <c r="CX155" i="1"/>
  <c r="W155" i="1" s="1"/>
  <c r="FR155" i="1"/>
  <c r="GL155" i="1"/>
  <c r="GN155" i="1"/>
  <c r="GP155" i="1"/>
  <c r="GV155" i="1"/>
  <c r="I156" i="1"/>
  <c r="E444" i="5" s="1"/>
  <c r="AC156" i="1"/>
  <c r="AE156" i="1"/>
  <c r="AD156" i="1" s="1"/>
  <c r="AF156" i="1"/>
  <c r="AG156" i="1"/>
  <c r="CU156" i="1" s="1"/>
  <c r="T156" i="1" s="1"/>
  <c r="AH156" i="1"/>
  <c r="CV156" i="1" s="1"/>
  <c r="U156" i="1" s="1"/>
  <c r="AI156" i="1"/>
  <c r="AJ156" i="1"/>
  <c r="CX156" i="1" s="1"/>
  <c r="W156" i="1" s="1"/>
  <c r="CR156" i="1"/>
  <c r="Q156" i="1" s="1"/>
  <c r="CS156" i="1"/>
  <c r="R156" i="1" s="1"/>
  <c r="GK156" i="1" s="1"/>
  <c r="CT156" i="1"/>
  <c r="S156" i="1" s="1"/>
  <c r="CW156" i="1"/>
  <c r="V156" i="1" s="1"/>
  <c r="FR156" i="1"/>
  <c r="GL156" i="1"/>
  <c r="GN156" i="1"/>
  <c r="GP156" i="1"/>
  <c r="GV156" i="1"/>
  <c r="GX156" i="1" s="1"/>
  <c r="I157" i="1"/>
  <c r="E445" i="5" s="1"/>
  <c r="AC157" i="1"/>
  <c r="AE157" i="1"/>
  <c r="AD157" i="1" s="1"/>
  <c r="AF157" i="1"/>
  <c r="AG157" i="1"/>
  <c r="CU157" i="1" s="1"/>
  <c r="T157" i="1" s="1"/>
  <c r="AH157" i="1"/>
  <c r="CV157" i="1" s="1"/>
  <c r="U157" i="1" s="1"/>
  <c r="AI157" i="1"/>
  <c r="AJ157" i="1"/>
  <c r="CX157" i="1" s="1"/>
  <c r="CQ157" i="1"/>
  <c r="P157" i="1" s="1"/>
  <c r="CS157" i="1"/>
  <c r="R157" i="1" s="1"/>
  <c r="GK157" i="1" s="1"/>
  <c r="CW157" i="1"/>
  <c r="V157" i="1" s="1"/>
  <c r="FR157" i="1"/>
  <c r="GL157" i="1"/>
  <c r="GN157" i="1"/>
  <c r="GP157" i="1"/>
  <c r="GV157" i="1"/>
  <c r="GX157" i="1" s="1"/>
  <c r="I158" i="1"/>
  <c r="E446" i="5" s="1"/>
  <c r="AC158" i="1"/>
  <c r="AD158" i="1"/>
  <c r="CR158" i="1" s="1"/>
  <c r="Q158" i="1" s="1"/>
  <c r="AE158" i="1"/>
  <c r="CS158" i="1" s="1"/>
  <c r="AF158" i="1"/>
  <c r="CT158" i="1" s="1"/>
  <c r="S158" i="1" s="1"/>
  <c r="AG158" i="1"/>
  <c r="AH158" i="1"/>
  <c r="CV158" i="1" s="1"/>
  <c r="U158" i="1" s="1"/>
  <c r="AI158" i="1"/>
  <c r="CW158" i="1" s="1"/>
  <c r="V158" i="1" s="1"/>
  <c r="AJ158" i="1"/>
  <c r="CU158" i="1"/>
  <c r="T158" i="1" s="1"/>
  <c r="CX158" i="1"/>
  <c r="W158" i="1" s="1"/>
  <c r="FR158" i="1"/>
  <c r="GL158" i="1"/>
  <c r="GN158" i="1"/>
  <c r="GP158" i="1"/>
  <c r="GV158" i="1"/>
  <c r="GX158" i="1" s="1"/>
  <c r="AC159" i="1"/>
  <c r="H452" i="5" s="1"/>
  <c r="AE159" i="1"/>
  <c r="AF159" i="1"/>
  <c r="AG159" i="1"/>
  <c r="CU159" i="1" s="1"/>
  <c r="T159" i="1" s="1"/>
  <c r="AH159" i="1"/>
  <c r="CV159" i="1" s="1"/>
  <c r="U159" i="1" s="1"/>
  <c r="AI159" i="1"/>
  <c r="CW159" i="1" s="1"/>
  <c r="V159" i="1" s="1"/>
  <c r="AJ159" i="1"/>
  <c r="CQ159" i="1"/>
  <c r="P159" i="1" s="1"/>
  <c r="K452" i="5" s="1"/>
  <c r="CT159" i="1"/>
  <c r="S159" i="1" s="1"/>
  <c r="CX159" i="1"/>
  <c r="W159" i="1" s="1"/>
  <c r="FR159" i="1"/>
  <c r="GL159" i="1"/>
  <c r="GN159" i="1"/>
  <c r="GP159" i="1"/>
  <c r="GV159" i="1"/>
  <c r="GX159" i="1" s="1"/>
  <c r="I160" i="1"/>
  <c r="E456" i="5" s="1"/>
  <c r="AC160" i="1"/>
  <c r="AE160" i="1"/>
  <c r="CS160" i="1" s="1"/>
  <c r="R160" i="1" s="1"/>
  <c r="GK160" i="1" s="1"/>
  <c r="AF160" i="1"/>
  <c r="AG160" i="1"/>
  <c r="AH160" i="1"/>
  <c r="CV160" i="1" s="1"/>
  <c r="AI160" i="1"/>
  <c r="CW160" i="1" s="1"/>
  <c r="V160" i="1" s="1"/>
  <c r="AJ160" i="1"/>
  <c r="CX160" i="1" s="1"/>
  <c r="W160" i="1" s="1"/>
  <c r="CT160" i="1"/>
  <c r="S160" i="1" s="1"/>
  <c r="CU160" i="1"/>
  <c r="T160" i="1" s="1"/>
  <c r="FR160" i="1"/>
  <c r="GL160" i="1"/>
  <c r="GN160" i="1"/>
  <c r="GP160" i="1"/>
  <c r="GV160" i="1"/>
  <c r="GX160" i="1"/>
  <c r="AC161" i="1"/>
  <c r="H462" i="5" s="1"/>
  <c r="AE161" i="1"/>
  <c r="H461" i="5" s="1"/>
  <c r="R461" i="5" s="1"/>
  <c r="AF161" i="1"/>
  <c r="AG161" i="1"/>
  <c r="CU161" i="1" s="1"/>
  <c r="T161" i="1" s="1"/>
  <c r="AH161" i="1"/>
  <c r="CV161" i="1" s="1"/>
  <c r="U161" i="1" s="1"/>
  <c r="AI161" i="1"/>
  <c r="CW161" i="1" s="1"/>
  <c r="V161" i="1" s="1"/>
  <c r="AJ161" i="1"/>
  <c r="CQ161" i="1"/>
  <c r="P161" i="1" s="1"/>
  <c r="CT161" i="1"/>
  <c r="S161" i="1" s="1"/>
  <c r="K459" i="5" s="1"/>
  <c r="CX161" i="1"/>
  <c r="W161" i="1" s="1"/>
  <c r="FR161" i="1"/>
  <c r="GL161" i="1"/>
  <c r="GN161" i="1"/>
  <c r="GP161" i="1"/>
  <c r="GV161" i="1"/>
  <c r="GX161" i="1" s="1"/>
  <c r="I162" i="1"/>
  <c r="E466" i="5" s="1"/>
  <c r="AC162" i="1"/>
  <c r="AE162" i="1"/>
  <c r="AD162" i="1" s="1"/>
  <c r="CR162" i="1" s="1"/>
  <c r="Q162" i="1" s="1"/>
  <c r="AF162" i="1"/>
  <c r="AG162" i="1"/>
  <c r="CU162" i="1" s="1"/>
  <c r="T162" i="1" s="1"/>
  <c r="AH162" i="1"/>
  <c r="AI162" i="1"/>
  <c r="CW162" i="1" s="1"/>
  <c r="V162" i="1" s="1"/>
  <c r="AJ162" i="1"/>
  <c r="CT162" i="1"/>
  <c r="S162" i="1" s="1"/>
  <c r="CV162" i="1"/>
  <c r="CX162" i="1"/>
  <c r="FR162" i="1"/>
  <c r="GL162" i="1"/>
  <c r="GN162" i="1"/>
  <c r="GP162" i="1"/>
  <c r="GV162" i="1"/>
  <c r="GX162" i="1" s="1"/>
  <c r="C163" i="1"/>
  <c r="D163" i="1"/>
  <c r="AC163" i="1"/>
  <c r="H472" i="5" s="1"/>
  <c r="AE163" i="1"/>
  <c r="AD163" i="1" s="1"/>
  <c r="AF163" i="1"/>
  <c r="CT163" i="1" s="1"/>
  <c r="S163" i="1" s="1"/>
  <c r="AG163" i="1"/>
  <c r="AH163" i="1"/>
  <c r="AI163" i="1"/>
  <c r="CW163" i="1" s="1"/>
  <c r="V163" i="1" s="1"/>
  <c r="AJ163" i="1"/>
  <c r="CQ163" i="1"/>
  <c r="P163" i="1" s="1"/>
  <c r="K472" i="5" s="1"/>
  <c r="CU163" i="1"/>
  <c r="T163" i="1" s="1"/>
  <c r="CV163" i="1"/>
  <c r="U163" i="1" s="1"/>
  <c r="CX163" i="1"/>
  <c r="W163" i="1" s="1"/>
  <c r="FR163" i="1"/>
  <c r="GL163" i="1"/>
  <c r="GN163" i="1"/>
  <c r="GP163" i="1"/>
  <c r="GV163" i="1"/>
  <c r="GX163" i="1" s="1"/>
  <c r="I164" i="1"/>
  <c r="AC164" i="1"/>
  <c r="AD164" i="1"/>
  <c r="CR164" i="1" s="1"/>
  <c r="AE164" i="1"/>
  <c r="AF164" i="1"/>
  <c r="AG164" i="1"/>
  <c r="AH164" i="1"/>
  <c r="CV164" i="1" s="1"/>
  <c r="AI164" i="1"/>
  <c r="AJ164" i="1"/>
  <c r="CQ164" i="1"/>
  <c r="P164" i="1" s="1"/>
  <c r="CS164" i="1"/>
  <c r="R164" i="1" s="1"/>
  <c r="GK164" i="1" s="1"/>
  <c r="CU164" i="1"/>
  <c r="CW164" i="1"/>
  <c r="V164" i="1" s="1"/>
  <c r="CX164" i="1"/>
  <c r="W164" i="1" s="1"/>
  <c r="FR164" i="1"/>
  <c r="GL164" i="1"/>
  <c r="GN164" i="1"/>
  <c r="GP164" i="1"/>
  <c r="GV164" i="1"/>
  <c r="C165" i="1"/>
  <c r="D165" i="1"/>
  <c r="AC165" i="1"/>
  <c r="H481" i="5" s="1"/>
  <c r="AE165" i="1"/>
  <c r="AD165" i="1" s="1"/>
  <c r="H480" i="5" s="1"/>
  <c r="AF165" i="1"/>
  <c r="AG165" i="1"/>
  <c r="AH165" i="1"/>
  <c r="AI165" i="1"/>
  <c r="CW165" i="1" s="1"/>
  <c r="V165" i="1" s="1"/>
  <c r="AJ165" i="1"/>
  <c r="CX165" i="1" s="1"/>
  <c r="W165" i="1" s="1"/>
  <c r="CS165" i="1"/>
  <c r="R165" i="1" s="1"/>
  <c r="CU165" i="1"/>
  <c r="T165" i="1" s="1"/>
  <c r="CV165" i="1"/>
  <c r="U165" i="1" s="1"/>
  <c r="FR165" i="1"/>
  <c r="GL165" i="1"/>
  <c r="GN165" i="1"/>
  <c r="GP165" i="1"/>
  <c r="GV165" i="1"/>
  <c r="GX165" i="1"/>
  <c r="I166" i="1"/>
  <c r="E485" i="5" s="1"/>
  <c r="AC166" i="1"/>
  <c r="AE166" i="1"/>
  <c r="CS166" i="1" s="1"/>
  <c r="R166" i="1" s="1"/>
  <c r="AF166" i="1"/>
  <c r="CT166" i="1" s="1"/>
  <c r="S166" i="1" s="1"/>
  <c r="CY166" i="1" s="1"/>
  <c r="X166" i="1" s="1"/>
  <c r="T485" i="5" s="1"/>
  <c r="AG166" i="1"/>
  <c r="AH166" i="1"/>
  <c r="AI166" i="1"/>
  <c r="CW166" i="1" s="1"/>
  <c r="V166" i="1" s="1"/>
  <c r="AJ166" i="1"/>
  <c r="CX166" i="1" s="1"/>
  <c r="W166" i="1" s="1"/>
  <c r="CU166" i="1"/>
  <c r="T166" i="1" s="1"/>
  <c r="CV166" i="1"/>
  <c r="U166" i="1" s="1"/>
  <c r="FR166" i="1"/>
  <c r="GK166" i="1"/>
  <c r="GL166" i="1"/>
  <c r="GN166" i="1"/>
  <c r="GP166" i="1"/>
  <c r="GV166" i="1"/>
  <c r="GX166" i="1" s="1"/>
  <c r="C167" i="1"/>
  <c r="D167" i="1"/>
  <c r="AC167" i="1"/>
  <c r="AE167" i="1"/>
  <c r="AD167" i="1" s="1"/>
  <c r="CR167" i="1" s="1"/>
  <c r="Q167" i="1" s="1"/>
  <c r="AF167" i="1"/>
  <c r="CT167" i="1" s="1"/>
  <c r="S167" i="1" s="1"/>
  <c r="K488" i="5" s="1"/>
  <c r="AG167" i="1"/>
  <c r="CU167" i="1" s="1"/>
  <c r="T167" i="1" s="1"/>
  <c r="AH167" i="1"/>
  <c r="CV167" i="1" s="1"/>
  <c r="U167" i="1" s="1"/>
  <c r="AI167" i="1"/>
  <c r="CW167" i="1" s="1"/>
  <c r="V167" i="1" s="1"/>
  <c r="AJ167" i="1"/>
  <c r="CX167" i="1" s="1"/>
  <c r="W167" i="1" s="1"/>
  <c r="FR167" i="1"/>
  <c r="GL167" i="1"/>
  <c r="GN167" i="1"/>
  <c r="GP167" i="1"/>
  <c r="GV167" i="1"/>
  <c r="GX167" i="1" s="1"/>
  <c r="I168" i="1"/>
  <c r="E493" i="5" s="1"/>
  <c r="V168" i="1"/>
  <c r="AC168" i="1"/>
  <c r="AD168" i="1"/>
  <c r="AE168" i="1"/>
  <c r="AF168" i="1"/>
  <c r="AG168" i="1"/>
  <c r="AH168" i="1"/>
  <c r="CV168" i="1" s="1"/>
  <c r="U168" i="1" s="1"/>
  <c r="AI168" i="1"/>
  <c r="AJ168" i="1"/>
  <c r="CX168" i="1" s="1"/>
  <c r="W168" i="1" s="1"/>
  <c r="CQ168" i="1"/>
  <c r="P168" i="1" s="1"/>
  <c r="CR168" i="1"/>
  <c r="Q168" i="1" s="1"/>
  <c r="CS168" i="1"/>
  <c r="R168" i="1" s="1"/>
  <c r="GK168" i="1" s="1"/>
  <c r="CU168" i="1"/>
  <c r="T168" i="1" s="1"/>
  <c r="CW168" i="1"/>
  <c r="FR168" i="1"/>
  <c r="GL168" i="1"/>
  <c r="GN168" i="1"/>
  <c r="GP168" i="1"/>
  <c r="GV168" i="1"/>
  <c r="GX168" i="1" s="1"/>
  <c r="C169" i="1"/>
  <c r="D169" i="1"/>
  <c r="AC169" i="1"/>
  <c r="AE169" i="1"/>
  <c r="AD169" i="1" s="1"/>
  <c r="CR169" i="1" s="1"/>
  <c r="Q169" i="1" s="1"/>
  <c r="AF169" i="1"/>
  <c r="AG169" i="1"/>
  <c r="CU169" i="1" s="1"/>
  <c r="T169" i="1" s="1"/>
  <c r="AH169" i="1"/>
  <c r="CV169" i="1" s="1"/>
  <c r="U169" i="1" s="1"/>
  <c r="AI169" i="1"/>
  <c r="AJ169" i="1"/>
  <c r="CX169" i="1" s="1"/>
  <c r="W169" i="1" s="1"/>
  <c r="CQ169" i="1"/>
  <c r="P169" i="1" s="1"/>
  <c r="CT169" i="1"/>
  <c r="S169" i="1" s="1"/>
  <c r="K496" i="5" s="1"/>
  <c r="CW169" i="1"/>
  <c r="V169" i="1" s="1"/>
  <c r="FR169" i="1"/>
  <c r="GL169" i="1"/>
  <c r="GN169" i="1"/>
  <c r="GO169" i="1"/>
  <c r="GV169" i="1"/>
  <c r="GX169" i="1" s="1"/>
  <c r="C170" i="1"/>
  <c r="D170" i="1"/>
  <c r="AC170" i="1"/>
  <c r="CQ170" i="1" s="1"/>
  <c r="P170" i="1" s="1"/>
  <c r="AE170" i="1"/>
  <c r="AD170" i="1" s="1"/>
  <c r="AF170" i="1"/>
  <c r="AG170" i="1"/>
  <c r="CU170" i="1" s="1"/>
  <c r="T170" i="1" s="1"/>
  <c r="AH170" i="1"/>
  <c r="CV170" i="1" s="1"/>
  <c r="U170" i="1" s="1"/>
  <c r="AI170" i="1"/>
  <c r="CW170" i="1" s="1"/>
  <c r="V170" i="1" s="1"/>
  <c r="AJ170" i="1"/>
  <c r="CX170" i="1" s="1"/>
  <c r="W170" i="1" s="1"/>
  <c r="CS170" i="1"/>
  <c r="R170" i="1" s="1"/>
  <c r="FR170" i="1"/>
  <c r="GL170" i="1"/>
  <c r="GN170" i="1"/>
  <c r="GO170" i="1"/>
  <c r="GV170" i="1"/>
  <c r="GX170" i="1"/>
  <c r="C171" i="1"/>
  <c r="D171" i="1"/>
  <c r="AC171" i="1"/>
  <c r="CQ171" i="1" s="1"/>
  <c r="P171" i="1" s="1"/>
  <c r="AE171" i="1"/>
  <c r="AD171" i="1" s="1"/>
  <c r="AF171" i="1"/>
  <c r="AG171" i="1"/>
  <c r="CU171" i="1" s="1"/>
  <c r="T171" i="1" s="1"/>
  <c r="AH171" i="1"/>
  <c r="AI171" i="1"/>
  <c r="AJ171" i="1"/>
  <c r="CX171" i="1" s="1"/>
  <c r="W171" i="1" s="1"/>
  <c r="CV171" i="1"/>
  <c r="U171" i="1" s="1"/>
  <c r="CW171" i="1"/>
  <c r="V171" i="1" s="1"/>
  <c r="FR171" i="1"/>
  <c r="GL171" i="1"/>
  <c r="GN171" i="1"/>
  <c r="GO171" i="1"/>
  <c r="GV171" i="1"/>
  <c r="GX171" i="1"/>
  <c r="B173" i="1"/>
  <c r="B128" i="1" s="1"/>
  <c r="C173" i="1"/>
  <c r="C128" i="1" s="1"/>
  <c r="D173" i="1"/>
  <c r="D128" i="1" s="1"/>
  <c r="F173" i="1"/>
  <c r="F128" i="1" s="1"/>
  <c r="G173" i="1"/>
  <c r="AO173" i="1"/>
  <c r="AO128" i="1" s="1"/>
  <c r="BX173" i="1"/>
  <c r="BX128" i="1" s="1"/>
  <c r="BZ173" i="1"/>
  <c r="BZ128" i="1" s="1"/>
  <c r="CK173" i="1"/>
  <c r="CK128" i="1" s="1"/>
  <c r="CL173" i="1"/>
  <c r="CL128" i="1" s="1"/>
  <c r="D202" i="1"/>
  <c r="E204" i="1"/>
  <c r="Z204" i="1"/>
  <c r="AA204" i="1"/>
  <c r="AM204" i="1"/>
  <c r="AN204" i="1"/>
  <c r="BD204" i="1"/>
  <c r="BE204" i="1"/>
  <c r="BF204" i="1"/>
  <c r="BG204" i="1"/>
  <c r="BH204" i="1"/>
  <c r="BI204" i="1"/>
  <c r="BJ204" i="1"/>
  <c r="BK204" i="1"/>
  <c r="BL204" i="1"/>
  <c r="BM204" i="1"/>
  <c r="BN204" i="1"/>
  <c r="BO204" i="1"/>
  <c r="BP204" i="1"/>
  <c r="BQ204" i="1"/>
  <c r="BR204" i="1"/>
  <c r="BS204" i="1"/>
  <c r="BT204" i="1"/>
  <c r="BU204" i="1"/>
  <c r="BV204" i="1"/>
  <c r="BW204" i="1"/>
  <c r="CM204" i="1"/>
  <c r="CN204" i="1"/>
  <c r="CO204" i="1"/>
  <c r="CP204" i="1"/>
  <c r="CQ204" i="1"/>
  <c r="CR204" i="1"/>
  <c r="CS204" i="1"/>
  <c r="CT204" i="1"/>
  <c r="CU204" i="1"/>
  <c r="CV204" i="1"/>
  <c r="CW204" i="1"/>
  <c r="CX204" i="1"/>
  <c r="CY204" i="1"/>
  <c r="CZ204" i="1"/>
  <c r="DA204" i="1"/>
  <c r="DB204" i="1"/>
  <c r="DC204" i="1"/>
  <c r="DD204" i="1"/>
  <c r="DE204" i="1"/>
  <c r="DF204" i="1"/>
  <c r="DG204" i="1"/>
  <c r="DH204" i="1"/>
  <c r="DI204" i="1"/>
  <c r="DJ204" i="1"/>
  <c r="DK204" i="1"/>
  <c r="DL204" i="1"/>
  <c r="DM204" i="1"/>
  <c r="DN204" i="1"/>
  <c r="DO204" i="1"/>
  <c r="DP204" i="1"/>
  <c r="DQ204" i="1"/>
  <c r="DR204" i="1"/>
  <c r="DS204" i="1"/>
  <c r="DT204" i="1"/>
  <c r="DU204" i="1"/>
  <c r="DV204" i="1"/>
  <c r="DW204" i="1"/>
  <c r="DX204" i="1"/>
  <c r="DY204" i="1"/>
  <c r="DZ204" i="1"/>
  <c r="EA204" i="1"/>
  <c r="EB204" i="1"/>
  <c r="EC204" i="1"/>
  <c r="ED204" i="1"/>
  <c r="EE204" i="1"/>
  <c r="EF204" i="1"/>
  <c r="EG204" i="1"/>
  <c r="EH204" i="1"/>
  <c r="EI204" i="1"/>
  <c r="EJ204" i="1"/>
  <c r="EK204" i="1"/>
  <c r="EL204" i="1"/>
  <c r="EM204" i="1"/>
  <c r="EN204" i="1"/>
  <c r="EO204" i="1"/>
  <c r="EP204" i="1"/>
  <c r="EQ204" i="1"/>
  <c r="ER204" i="1"/>
  <c r="ES204" i="1"/>
  <c r="ET204" i="1"/>
  <c r="EU204" i="1"/>
  <c r="EV204" i="1"/>
  <c r="EW204" i="1"/>
  <c r="EX204" i="1"/>
  <c r="EY204" i="1"/>
  <c r="EZ204" i="1"/>
  <c r="FA204" i="1"/>
  <c r="FB204" i="1"/>
  <c r="FC204" i="1"/>
  <c r="FD204" i="1"/>
  <c r="FE204" i="1"/>
  <c r="FF204" i="1"/>
  <c r="FG204" i="1"/>
  <c r="FH204" i="1"/>
  <c r="FI204" i="1"/>
  <c r="FJ204" i="1"/>
  <c r="FK204" i="1"/>
  <c r="FL204" i="1"/>
  <c r="FM204" i="1"/>
  <c r="FN204" i="1"/>
  <c r="FO204" i="1"/>
  <c r="FP204" i="1"/>
  <c r="FQ204" i="1"/>
  <c r="FR204" i="1"/>
  <c r="FS204" i="1"/>
  <c r="FT204" i="1"/>
  <c r="FU204" i="1"/>
  <c r="FV204" i="1"/>
  <c r="FW204" i="1"/>
  <c r="FX204" i="1"/>
  <c r="FY204" i="1"/>
  <c r="FZ204" i="1"/>
  <c r="GA204" i="1"/>
  <c r="GB204" i="1"/>
  <c r="GC204" i="1"/>
  <c r="GD204" i="1"/>
  <c r="GE204" i="1"/>
  <c r="GF204" i="1"/>
  <c r="GG204" i="1"/>
  <c r="GH204" i="1"/>
  <c r="GI204" i="1"/>
  <c r="GJ204" i="1"/>
  <c r="GK204" i="1"/>
  <c r="GL204" i="1"/>
  <c r="GM204" i="1"/>
  <c r="GN204" i="1"/>
  <c r="GO204" i="1"/>
  <c r="GP204" i="1"/>
  <c r="GQ204" i="1"/>
  <c r="GR204" i="1"/>
  <c r="GS204" i="1"/>
  <c r="GT204" i="1"/>
  <c r="GU204" i="1"/>
  <c r="GV204" i="1"/>
  <c r="GW204" i="1"/>
  <c r="GX204" i="1"/>
  <c r="C206" i="1"/>
  <c r="D206" i="1"/>
  <c r="AC206" i="1"/>
  <c r="CQ206" i="1" s="1"/>
  <c r="P206" i="1" s="1"/>
  <c r="AE206" i="1"/>
  <c r="AF206" i="1"/>
  <c r="AG206" i="1"/>
  <c r="CU206" i="1" s="1"/>
  <c r="T206" i="1" s="1"/>
  <c r="AH206" i="1"/>
  <c r="AI206" i="1"/>
  <c r="AJ206" i="1"/>
  <c r="CX206" i="1" s="1"/>
  <c r="W206" i="1" s="1"/>
  <c r="CT206" i="1"/>
  <c r="S206" i="1" s="1"/>
  <c r="K516" i="5" s="1"/>
  <c r="CV206" i="1"/>
  <c r="U206" i="1" s="1"/>
  <c r="CW206" i="1"/>
  <c r="V206" i="1" s="1"/>
  <c r="FR206" i="1"/>
  <c r="GL206" i="1"/>
  <c r="GO206" i="1"/>
  <c r="GP206" i="1"/>
  <c r="GV206" i="1"/>
  <c r="GX206" i="1"/>
  <c r="C207" i="1"/>
  <c r="D207" i="1"/>
  <c r="I207" i="1"/>
  <c r="AC207" i="1"/>
  <c r="H528" i="5" s="1"/>
  <c r="AD207" i="1"/>
  <c r="AE207" i="1"/>
  <c r="H527" i="5" s="1"/>
  <c r="R527" i="5" s="1"/>
  <c r="AF207" i="1"/>
  <c r="AG207" i="1"/>
  <c r="AH207" i="1"/>
  <c r="CV207" i="1" s="1"/>
  <c r="U207" i="1" s="1"/>
  <c r="AI207" i="1"/>
  <c r="AJ207" i="1"/>
  <c r="CQ207" i="1"/>
  <c r="P207" i="1" s="1"/>
  <c r="CS207" i="1"/>
  <c r="R207" i="1" s="1"/>
  <c r="CU207" i="1"/>
  <c r="T207" i="1" s="1"/>
  <c r="CW207" i="1"/>
  <c r="V207" i="1" s="1"/>
  <c r="CX207" i="1"/>
  <c r="W207" i="1" s="1"/>
  <c r="FR207" i="1"/>
  <c r="GL207" i="1"/>
  <c r="GO207" i="1"/>
  <c r="GP207" i="1"/>
  <c r="GV207" i="1"/>
  <c r="GX207" i="1" s="1"/>
  <c r="I208" i="1"/>
  <c r="AC208" i="1"/>
  <c r="AE208" i="1"/>
  <c r="AF208" i="1"/>
  <c r="AG208" i="1"/>
  <c r="CU208" i="1" s="1"/>
  <c r="AH208" i="1"/>
  <c r="AI208" i="1"/>
  <c r="CW208" i="1" s="1"/>
  <c r="AJ208" i="1"/>
  <c r="CX208" i="1" s="1"/>
  <c r="CT208" i="1"/>
  <c r="CV208" i="1"/>
  <c r="FR208" i="1"/>
  <c r="GL208" i="1"/>
  <c r="GO208" i="1"/>
  <c r="GP208" i="1"/>
  <c r="GV208" i="1"/>
  <c r="C209" i="1"/>
  <c r="D209" i="1"/>
  <c r="AC209" i="1"/>
  <c r="H538" i="5" s="1"/>
  <c r="AE209" i="1"/>
  <c r="AF209" i="1"/>
  <c r="AG209" i="1"/>
  <c r="AH209" i="1"/>
  <c r="CV209" i="1" s="1"/>
  <c r="U209" i="1" s="1"/>
  <c r="AI209" i="1"/>
  <c r="CW209" i="1" s="1"/>
  <c r="V209" i="1" s="1"/>
  <c r="AJ209" i="1"/>
  <c r="CQ209" i="1"/>
  <c r="P209" i="1" s="1"/>
  <c r="K538" i="5" s="1"/>
  <c r="CT209" i="1"/>
  <c r="S209" i="1" s="1"/>
  <c r="CU209" i="1"/>
  <c r="T209" i="1" s="1"/>
  <c r="CX209" i="1"/>
  <c r="W209" i="1" s="1"/>
  <c r="FR209" i="1"/>
  <c r="GL209" i="1"/>
  <c r="GO209" i="1"/>
  <c r="GP209" i="1"/>
  <c r="GV209" i="1"/>
  <c r="GX209" i="1" s="1"/>
  <c r="I210" i="1"/>
  <c r="E542" i="5" s="1"/>
  <c r="AC210" i="1"/>
  <c r="AD210" i="1"/>
  <c r="CR210" i="1" s="1"/>
  <c r="Q210" i="1" s="1"/>
  <c r="AE210" i="1"/>
  <c r="AF210" i="1"/>
  <c r="AG210" i="1"/>
  <c r="AH210" i="1"/>
  <c r="CV210" i="1" s="1"/>
  <c r="U210" i="1" s="1"/>
  <c r="AI210" i="1"/>
  <c r="AJ210" i="1"/>
  <c r="CX210" i="1" s="1"/>
  <c r="W210" i="1" s="1"/>
  <c r="CQ210" i="1"/>
  <c r="P210" i="1" s="1"/>
  <c r="CS210" i="1"/>
  <c r="R210" i="1" s="1"/>
  <c r="GK210" i="1" s="1"/>
  <c r="CU210" i="1"/>
  <c r="T210" i="1" s="1"/>
  <c r="CW210" i="1"/>
  <c r="V210" i="1" s="1"/>
  <c r="FR210" i="1"/>
  <c r="GL210" i="1"/>
  <c r="GO210" i="1"/>
  <c r="GP210" i="1"/>
  <c r="GV210" i="1"/>
  <c r="GX210" i="1"/>
  <c r="C211" i="1"/>
  <c r="D211" i="1"/>
  <c r="AC211" i="1"/>
  <c r="H548" i="5" s="1"/>
  <c r="AE211" i="1"/>
  <c r="AF211" i="1"/>
  <c r="AG211" i="1"/>
  <c r="AH211" i="1"/>
  <c r="AI211" i="1"/>
  <c r="CW211" i="1" s="1"/>
  <c r="V211" i="1" s="1"/>
  <c r="AJ211" i="1"/>
  <c r="CX211" i="1" s="1"/>
  <c r="W211" i="1" s="1"/>
  <c r="CS211" i="1"/>
  <c r="R211" i="1" s="1"/>
  <c r="K547" i="5" s="1"/>
  <c r="CU211" i="1"/>
  <c r="T211" i="1" s="1"/>
  <c r="CV211" i="1"/>
  <c r="U211" i="1" s="1"/>
  <c r="FR211" i="1"/>
  <c r="GL211" i="1"/>
  <c r="GO211" i="1"/>
  <c r="GP211" i="1"/>
  <c r="GV211" i="1"/>
  <c r="GX211" i="1" s="1"/>
  <c r="I212" i="1"/>
  <c r="E552" i="5" s="1"/>
  <c r="U212" i="1"/>
  <c r="AC212" i="1"/>
  <c r="AE212" i="1"/>
  <c r="CS212" i="1" s="1"/>
  <c r="R212" i="1" s="1"/>
  <c r="AF212" i="1"/>
  <c r="AG212" i="1"/>
  <c r="CU212" i="1" s="1"/>
  <c r="T212" i="1" s="1"/>
  <c r="AH212" i="1"/>
  <c r="AI212" i="1"/>
  <c r="CW212" i="1" s="1"/>
  <c r="V212" i="1" s="1"/>
  <c r="AJ212" i="1"/>
  <c r="CT212" i="1"/>
  <c r="S212" i="1" s="1"/>
  <c r="CY212" i="1" s="1"/>
  <c r="X212" i="1" s="1"/>
  <c r="T552" i="5" s="1"/>
  <c r="CV212" i="1"/>
  <c r="CX212" i="1"/>
  <c r="CZ212" i="1"/>
  <c r="Y212" i="1" s="1"/>
  <c r="V552" i="5" s="1"/>
  <c r="FR212" i="1"/>
  <c r="GK212" i="1"/>
  <c r="GL212" i="1"/>
  <c r="GO212" i="1"/>
  <c r="GP212" i="1"/>
  <c r="GV212" i="1"/>
  <c r="GX212" i="1" s="1"/>
  <c r="C213" i="1"/>
  <c r="D213" i="1"/>
  <c r="AC213" i="1"/>
  <c r="AE213" i="1"/>
  <c r="AF213" i="1"/>
  <c r="AG213" i="1"/>
  <c r="CU213" i="1" s="1"/>
  <c r="T213" i="1" s="1"/>
  <c r="AH213" i="1"/>
  <c r="AI213" i="1"/>
  <c r="CW213" i="1" s="1"/>
  <c r="V213" i="1" s="1"/>
  <c r="AJ213" i="1"/>
  <c r="CS213" i="1"/>
  <c r="R213" i="1" s="1"/>
  <c r="CV213" i="1"/>
  <c r="U213" i="1" s="1"/>
  <c r="CX213" i="1"/>
  <c r="W213" i="1" s="1"/>
  <c r="FR213" i="1"/>
  <c r="GL213" i="1"/>
  <c r="GO213" i="1"/>
  <c r="GP213" i="1"/>
  <c r="GV213" i="1"/>
  <c r="GX213" i="1" s="1"/>
  <c r="I214" i="1"/>
  <c r="E562" i="5" s="1"/>
  <c r="R214" i="1"/>
  <c r="GK214" i="1" s="1"/>
  <c r="AC214" i="1"/>
  <c r="AD214" i="1"/>
  <c r="AE214" i="1"/>
  <c r="AF214" i="1"/>
  <c r="AG214" i="1"/>
  <c r="AH214" i="1"/>
  <c r="CV214" i="1" s="1"/>
  <c r="U214" i="1" s="1"/>
  <c r="AI214" i="1"/>
  <c r="CW214" i="1" s="1"/>
  <c r="V214" i="1" s="1"/>
  <c r="AJ214" i="1"/>
  <c r="CX214" i="1" s="1"/>
  <c r="W214" i="1" s="1"/>
  <c r="CQ214" i="1"/>
  <c r="CR214" i="1"/>
  <c r="Q214" i="1" s="1"/>
  <c r="CS214" i="1"/>
  <c r="CU214" i="1"/>
  <c r="T214" i="1" s="1"/>
  <c r="FR214" i="1"/>
  <c r="GL214" i="1"/>
  <c r="GO214" i="1"/>
  <c r="GP214" i="1"/>
  <c r="GV214" i="1"/>
  <c r="GX214" i="1"/>
  <c r="I215" i="1"/>
  <c r="E563" i="5" s="1"/>
  <c r="AC215" i="1"/>
  <c r="AE215" i="1"/>
  <c r="CS215" i="1" s="1"/>
  <c r="R215" i="1" s="1"/>
  <c r="AF215" i="1"/>
  <c r="AG215" i="1"/>
  <c r="CU215" i="1" s="1"/>
  <c r="T215" i="1" s="1"/>
  <c r="AH215" i="1"/>
  <c r="AI215" i="1"/>
  <c r="CW215" i="1" s="1"/>
  <c r="V215" i="1" s="1"/>
  <c r="AJ215" i="1"/>
  <c r="CQ215" i="1"/>
  <c r="P215" i="1" s="1"/>
  <c r="CV215" i="1"/>
  <c r="U215" i="1" s="1"/>
  <c r="CX215" i="1"/>
  <c r="W215" i="1" s="1"/>
  <c r="FR215" i="1"/>
  <c r="GK215" i="1"/>
  <c r="GL215" i="1"/>
  <c r="GO215" i="1"/>
  <c r="GP215" i="1"/>
  <c r="GV215" i="1"/>
  <c r="GX215" i="1" s="1"/>
  <c r="C216" i="1"/>
  <c r="D216" i="1"/>
  <c r="AC216" i="1"/>
  <c r="AE216" i="1"/>
  <c r="AF216" i="1"/>
  <c r="AG216" i="1"/>
  <c r="CU216" i="1" s="1"/>
  <c r="T216" i="1" s="1"/>
  <c r="AH216" i="1"/>
  <c r="AI216" i="1"/>
  <c r="AJ216" i="1"/>
  <c r="CX216" i="1" s="1"/>
  <c r="W216" i="1" s="1"/>
  <c r="CT216" i="1"/>
  <c r="S216" i="1" s="1"/>
  <c r="K566" i="5" s="1"/>
  <c r="CV216" i="1"/>
  <c r="U216" i="1" s="1"/>
  <c r="CW216" i="1"/>
  <c r="V216" i="1" s="1"/>
  <c r="FR216" i="1"/>
  <c r="GL216" i="1"/>
  <c r="GO216" i="1"/>
  <c r="GP216" i="1"/>
  <c r="GV216" i="1"/>
  <c r="GX216" i="1" s="1"/>
  <c r="I217" i="1"/>
  <c r="E573" i="5" s="1"/>
  <c r="AC217" i="1"/>
  <c r="AE217" i="1"/>
  <c r="AD217" i="1" s="1"/>
  <c r="AF217" i="1"/>
  <c r="AG217" i="1"/>
  <c r="CU217" i="1" s="1"/>
  <c r="T217" i="1" s="1"/>
  <c r="AH217" i="1"/>
  <c r="CV217" i="1" s="1"/>
  <c r="U217" i="1" s="1"/>
  <c r="AI217" i="1"/>
  <c r="CW217" i="1" s="1"/>
  <c r="AJ217" i="1"/>
  <c r="CX217" i="1" s="1"/>
  <c r="CS217" i="1"/>
  <c r="R217" i="1" s="1"/>
  <c r="GK217" i="1" s="1"/>
  <c r="FR217" i="1"/>
  <c r="GL217" i="1"/>
  <c r="GO217" i="1"/>
  <c r="GP217" i="1"/>
  <c r="GV217" i="1"/>
  <c r="I218" i="1"/>
  <c r="E574" i="5" s="1"/>
  <c r="AC218" i="1"/>
  <c r="AE218" i="1"/>
  <c r="CS218" i="1" s="1"/>
  <c r="R218" i="1" s="1"/>
  <c r="GK218" i="1" s="1"/>
  <c r="AF218" i="1"/>
  <c r="AG218" i="1"/>
  <c r="CU218" i="1" s="1"/>
  <c r="T218" i="1" s="1"/>
  <c r="AH218" i="1"/>
  <c r="AI218" i="1"/>
  <c r="CW218" i="1" s="1"/>
  <c r="V218" i="1" s="1"/>
  <c r="AJ218" i="1"/>
  <c r="CT218" i="1"/>
  <c r="S218" i="1" s="1"/>
  <c r="CZ218" i="1" s="1"/>
  <c r="Y218" i="1" s="1"/>
  <c r="V574" i="5" s="1"/>
  <c r="CV218" i="1"/>
  <c r="U218" i="1" s="1"/>
  <c r="CX218" i="1"/>
  <c r="FR218" i="1"/>
  <c r="GL218" i="1"/>
  <c r="GO218" i="1"/>
  <c r="GP218" i="1"/>
  <c r="GV218" i="1"/>
  <c r="I219" i="1"/>
  <c r="AC219" i="1"/>
  <c r="AD219" i="1"/>
  <c r="CR219" i="1" s="1"/>
  <c r="AE219" i="1"/>
  <c r="AF219" i="1"/>
  <c r="AG219" i="1"/>
  <c r="CU219" i="1" s="1"/>
  <c r="T219" i="1" s="1"/>
  <c r="AH219" i="1"/>
  <c r="CV219" i="1" s="1"/>
  <c r="AI219" i="1"/>
  <c r="AJ219" i="1"/>
  <c r="CX219" i="1" s="1"/>
  <c r="W219" i="1" s="1"/>
  <c r="CS219" i="1"/>
  <c r="CT219" i="1"/>
  <c r="CW219" i="1"/>
  <c r="FR219" i="1"/>
  <c r="GL219" i="1"/>
  <c r="GO219" i="1"/>
  <c r="GP219" i="1"/>
  <c r="GV219" i="1"/>
  <c r="I220" i="1"/>
  <c r="E576" i="5" s="1"/>
  <c r="AC220" i="1"/>
  <c r="AE220" i="1"/>
  <c r="AD220" i="1" s="1"/>
  <c r="CR220" i="1" s="1"/>
  <c r="Q220" i="1" s="1"/>
  <c r="AF220" i="1"/>
  <c r="AG220" i="1"/>
  <c r="CU220" i="1" s="1"/>
  <c r="AH220" i="1"/>
  <c r="AI220" i="1"/>
  <c r="CW220" i="1" s="1"/>
  <c r="V220" i="1" s="1"/>
  <c r="AJ220" i="1"/>
  <c r="CX220" i="1" s="1"/>
  <c r="W220" i="1" s="1"/>
  <c r="CS220" i="1"/>
  <c r="R220" i="1" s="1"/>
  <c r="GK220" i="1" s="1"/>
  <c r="CV220" i="1"/>
  <c r="U220" i="1" s="1"/>
  <c r="FR220" i="1"/>
  <c r="GL220" i="1"/>
  <c r="GO220" i="1"/>
  <c r="GP220" i="1"/>
  <c r="GV220" i="1"/>
  <c r="GX220" i="1" s="1"/>
  <c r="I221" i="1"/>
  <c r="E577" i="5" s="1"/>
  <c r="AC221" i="1"/>
  <c r="AE221" i="1"/>
  <c r="AD221" i="1" s="1"/>
  <c r="AF221" i="1"/>
  <c r="AG221" i="1"/>
  <c r="CU221" i="1" s="1"/>
  <c r="T221" i="1" s="1"/>
  <c r="AH221" i="1"/>
  <c r="AI221" i="1"/>
  <c r="CW221" i="1" s="1"/>
  <c r="V221" i="1" s="1"/>
  <c r="AJ221" i="1"/>
  <c r="CX221" i="1" s="1"/>
  <c r="CQ221" i="1"/>
  <c r="P221" i="1" s="1"/>
  <c r="CV221" i="1"/>
  <c r="U221" i="1" s="1"/>
  <c r="FR221" i="1"/>
  <c r="GL221" i="1"/>
  <c r="GO221" i="1"/>
  <c r="GP221" i="1"/>
  <c r="GV221" i="1"/>
  <c r="GX221" i="1" s="1"/>
  <c r="I222" i="1"/>
  <c r="E578" i="5" s="1"/>
  <c r="AC222" i="1"/>
  <c r="AE222" i="1"/>
  <c r="CS222" i="1" s="1"/>
  <c r="R222" i="1" s="1"/>
  <c r="AF222" i="1"/>
  <c r="CT222" i="1" s="1"/>
  <c r="S222" i="1" s="1"/>
  <c r="CZ222" i="1" s="1"/>
  <c r="Y222" i="1" s="1"/>
  <c r="V578" i="5" s="1"/>
  <c r="AG222" i="1"/>
  <c r="AH222" i="1"/>
  <c r="CV222" i="1" s="1"/>
  <c r="U222" i="1" s="1"/>
  <c r="AI222" i="1"/>
  <c r="CW222" i="1" s="1"/>
  <c r="V222" i="1" s="1"/>
  <c r="AJ222" i="1"/>
  <c r="CU222" i="1"/>
  <c r="T222" i="1" s="1"/>
  <c r="CX222" i="1"/>
  <c r="W222" i="1" s="1"/>
  <c r="FR222" i="1"/>
  <c r="GK222" i="1"/>
  <c r="GL222" i="1"/>
  <c r="GO222" i="1"/>
  <c r="GP222" i="1"/>
  <c r="GV222" i="1"/>
  <c r="GX222" i="1" s="1"/>
  <c r="I223" i="1"/>
  <c r="S223" i="1"/>
  <c r="AC223" i="1"/>
  <c r="AE223" i="1"/>
  <c r="AD223" i="1" s="1"/>
  <c r="CR223" i="1" s="1"/>
  <c r="AF223" i="1"/>
  <c r="AG223" i="1"/>
  <c r="CU223" i="1" s="1"/>
  <c r="T223" i="1" s="1"/>
  <c r="AH223" i="1"/>
  <c r="CV223" i="1" s="1"/>
  <c r="AI223" i="1"/>
  <c r="CW223" i="1" s="1"/>
  <c r="V223" i="1" s="1"/>
  <c r="AJ223" i="1"/>
  <c r="CS223" i="1"/>
  <c r="R223" i="1" s="1"/>
  <c r="GK223" i="1" s="1"/>
  <c r="CT223" i="1"/>
  <c r="CX223" i="1"/>
  <c r="W223" i="1" s="1"/>
  <c r="FR223" i="1"/>
  <c r="GL223" i="1"/>
  <c r="GO223" i="1"/>
  <c r="GP223" i="1"/>
  <c r="GV223" i="1"/>
  <c r="C224" i="1"/>
  <c r="D224" i="1"/>
  <c r="P224" i="1"/>
  <c r="AC224" i="1"/>
  <c r="AE224" i="1"/>
  <c r="AF224" i="1"/>
  <c r="AG224" i="1"/>
  <c r="CU224" i="1" s="1"/>
  <c r="T224" i="1" s="1"/>
  <c r="AH224" i="1"/>
  <c r="CV224" i="1" s="1"/>
  <c r="U224" i="1" s="1"/>
  <c r="AI224" i="1"/>
  <c r="CW224" i="1" s="1"/>
  <c r="V224" i="1" s="1"/>
  <c r="AJ224" i="1"/>
  <c r="CX224" i="1" s="1"/>
  <c r="W224" i="1" s="1"/>
  <c r="CQ224" i="1"/>
  <c r="FR224" i="1"/>
  <c r="GL224" i="1"/>
  <c r="GO224" i="1"/>
  <c r="GP224" i="1"/>
  <c r="GV224" i="1"/>
  <c r="GX224" i="1"/>
  <c r="I225" i="1"/>
  <c r="E588" i="5" s="1"/>
  <c r="AC225" i="1"/>
  <c r="AE225" i="1"/>
  <c r="CS225" i="1" s="1"/>
  <c r="R225" i="1" s="1"/>
  <c r="AF225" i="1"/>
  <c r="AG225" i="1"/>
  <c r="CU225" i="1" s="1"/>
  <c r="T225" i="1" s="1"/>
  <c r="AH225" i="1"/>
  <c r="AI225" i="1"/>
  <c r="CW225" i="1" s="1"/>
  <c r="V225" i="1" s="1"/>
  <c r="AJ225" i="1"/>
  <c r="CQ225" i="1"/>
  <c r="P225" i="1" s="1"/>
  <c r="CT225" i="1"/>
  <c r="S225" i="1" s="1"/>
  <c r="CV225" i="1"/>
  <c r="U225" i="1" s="1"/>
  <c r="CX225" i="1"/>
  <c r="W225" i="1" s="1"/>
  <c r="FR225" i="1"/>
  <c r="GK225" i="1"/>
  <c r="GL225" i="1"/>
  <c r="GO225" i="1"/>
  <c r="GP225" i="1"/>
  <c r="GV225" i="1"/>
  <c r="GX225" i="1" s="1"/>
  <c r="C226" i="1"/>
  <c r="D226" i="1"/>
  <c r="AC226" i="1"/>
  <c r="AE226" i="1"/>
  <c r="AF226" i="1"/>
  <c r="AG226" i="1"/>
  <c r="CU226" i="1" s="1"/>
  <c r="T226" i="1" s="1"/>
  <c r="AH226" i="1"/>
  <c r="AI226" i="1"/>
  <c r="AJ226" i="1"/>
  <c r="CX226" i="1" s="1"/>
  <c r="W226" i="1" s="1"/>
  <c r="CT226" i="1"/>
  <c r="S226" i="1" s="1"/>
  <c r="K591" i="5" s="1"/>
  <c r="CV226" i="1"/>
  <c r="U226" i="1" s="1"/>
  <c r="CW226" i="1"/>
  <c r="V226" i="1" s="1"/>
  <c r="FR226" i="1"/>
  <c r="GL226" i="1"/>
  <c r="GN226" i="1"/>
  <c r="GP226" i="1"/>
  <c r="GV226" i="1"/>
  <c r="GX226" i="1" s="1"/>
  <c r="I227" i="1"/>
  <c r="E598" i="5" s="1"/>
  <c r="AC227" i="1"/>
  <c r="AE227" i="1"/>
  <c r="AD227" i="1" s="1"/>
  <c r="AF227" i="1"/>
  <c r="AG227" i="1"/>
  <c r="AH227" i="1"/>
  <c r="CV227" i="1" s="1"/>
  <c r="U227" i="1" s="1"/>
  <c r="AI227" i="1"/>
  <c r="CW227" i="1" s="1"/>
  <c r="AJ227" i="1"/>
  <c r="CX227" i="1" s="1"/>
  <c r="CS227" i="1"/>
  <c r="R227" i="1" s="1"/>
  <c r="GK227" i="1" s="1"/>
  <c r="CU227" i="1"/>
  <c r="T227" i="1" s="1"/>
  <c r="FR227" i="1"/>
  <c r="GL227" i="1"/>
  <c r="GN227" i="1"/>
  <c r="GP227" i="1"/>
  <c r="GV227" i="1"/>
  <c r="GX227" i="1"/>
  <c r="I228" i="1"/>
  <c r="E599" i="5" s="1"/>
  <c r="AC228" i="1"/>
  <c r="AE228" i="1"/>
  <c r="CS228" i="1" s="1"/>
  <c r="R228" i="1" s="1"/>
  <c r="AF228" i="1"/>
  <c r="AG228" i="1"/>
  <c r="CU228" i="1" s="1"/>
  <c r="T228" i="1" s="1"/>
  <c r="AH228" i="1"/>
  <c r="AI228" i="1"/>
  <c r="CW228" i="1" s="1"/>
  <c r="V228" i="1" s="1"/>
  <c r="AJ228" i="1"/>
  <c r="CQ228" i="1"/>
  <c r="P228" i="1" s="1"/>
  <c r="CT228" i="1"/>
  <c r="S228" i="1" s="1"/>
  <c r="CV228" i="1"/>
  <c r="U228" i="1" s="1"/>
  <c r="CX228" i="1"/>
  <c r="W228" i="1" s="1"/>
  <c r="FR228" i="1"/>
  <c r="GK228" i="1"/>
  <c r="GL228" i="1"/>
  <c r="GN228" i="1"/>
  <c r="GP228" i="1"/>
  <c r="GV228" i="1"/>
  <c r="GX228" i="1" s="1"/>
  <c r="C229" i="1"/>
  <c r="D229" i="1"/>
  <c r="AC229" i="1"/>
  <c r="AE229" i="1"/>
  <c r="AF229" i="1"/>
  <c r="AG229" i="1"/>
  <c r="CU229" i="1" s="1"/>
  <c r="T229" i="1" s="1"/>
  <c r="AH229" i="1"/>
  <c r="AI229" i="1"/>
  <c r="CW229" i="1" s="1"/>
  <c r="V229" i="1" s="1"/>
  <c r="AJ229" i="1"/>
  <c r="CS229" i="1"/>
  <c r="R229" i="1" s="1"/>
  <c r="CT229" i="1"/>
  <c r="S229" i="1" s="1"/>
  <c r="K602" i="5" s="1"/>
  <c r="CV229" i="1"/>
  <c r="U229" i="1" s="1"/>
  <c r="CX229" i="1"/>
  <c r="W229" i="1" s="1"/>
  <c r="FR229" i="1"/>
  <c r="GL229" i="1"/>
  <c r="GO229" i="1"/>
  <c r="GP229" i="1"/>
  <c r="GV229" i="1"/>
  <c r="GX229" i="1" s="1"/>
  <c r="I230" i="1"/>
  <c r="E609" i="5" s="1"/>
  <c r="R230" i="1"/>
  <c r="GK230" i="1" s="1"/>
  <c r="AC230" i="1"/>
  <c r="AD230" i="1"/>
  <c r="AE230" i="1"/>
  <c r="AF230" i="1"/>
  <c r="AG230" i="1"/>
  <c r="AH230" i="1"/>
  <c r="CV230" i="1" s="1"/>
  <c r="U230" i="1" s="1"/>
  <c r="AI230" i="1"/>
  <c r="AJ230" i="1"/>
  <c r="CX230" i="1" s="1"/>
  <c r="W230" i="1" s="1"/>
  <c r="CQ230" i="1"/>
  <c r="P230" i="1" s="1"/>
  <c r="CR230" i="1"/>
  <c r="Q230" i="1" s="1"/>
  <c r="CS230" i="1"/>
  <c r="CU230" i="1"/>
  <c r="T230" i="1" s="1"/>
  <c r="CW230" i="1"/>
  <c r="FR230" i="1"/>
  <c r="GL230" i="1"/>
  <c r="GO230" i="1"/>
  <c r="GP230" i="1"/>
  <c r="GV230" i="1"/>
  <c r="GX230" i="1"/>
  <c r="I231" i="1"/>
  <c r="E610" i="5" s="1"/>
  <c r="AC231" i="1"/>
  <c r="AE231" i="1"/>
  <c r="CS231" i="1" s="1"/>
  <c r="R231" i="1" s="1"/>
  <c r="AF231" i="1"/>
  <c r="AG231" i="1"/>
  <c r="CU231" i="1" s="1"/>
  <c r="T231" i="1" s="1"/>
  <c r="AH231" i="1"/>
  <c r="AI231" i="1"/>
  <c r="CW231" i="1" s="1"/>
  <c r="V231" i="1" s="1"/>
  <c r="AJ231" i="1"/>
  <c r="CT231" i="1"/>
  <c r="S231" i="1" s="1"/>
  <c r="CV231" i="1"/>
  <c r="U231" i="1" s="1"/>
  <c r="CX231" i="1"/>
  <c r="W231" i="1" s="1"/>
  <c r="FR231" i="1"/>
  <c r="GK231" i="1"/>
  <c r="GL231" i="1"/>
  <c r="GO231" i="1"/>
  <c r="GP231" i="1"/>
  <c r="GV231" i="1"/>
  <c r="GX231" i="1" s="1"/>
  <c r="C232" i="1"/>
  <c r="D232" i="1"/>
  <c r="AC232" i="1"/>
  <c r="AE232" i="1"/>
  <c r="AF232" i="1"/>
  <c r="AG232" i="1"/>
  <c r="CU232" i="1" s="1"/>
  <c r="T232" i="1" s="1"/>
  <c r="AH232" i="1"/>
  <c r="AI232" i="1"/>
  <c r="AJ232" i="1"/>
  <c r="CX232" i="1" s="1"/>
  <c r="W232" i="1" s="1"/>
  <c r="CT232" i="1"/>
  <c r="S232" i="1" s="1"/>
  <c r="K613" i="5" s="1"/>
  <c r="CV232" i="1"/>
  <c r="U232" i="1" s="1"/>
  <c r="CW232" i="1"/>
  <c r="V232" i="1" s="1"/>
  <c r="FR232" i="1"/>
  <c r="GL232" i="1"/>
  <c r="GO232" i="1"/>
  <c r="GP232" i="1"/>
  <c r="GV232" i="1"/>
  <c r="GX232" i="1" s="1"/>
  <c r="I233" i="1"/>
  <c r="E620" i="5" s="1"/>
  <c r="AC233" i="1"/>
  <c r="AE233" i="1"/>
  <c r="AD233" i="1" s="1"/>
  <c r="AF233" i="1"/>
  <c r="AG233" i="1"/>
  <c r="CU233" i="1" s="1"/>
  <c r="T233" i="1" s="1"/>
  <c r="AH233" i="1"/>
  <c r="AI233" i="1"/>
  <c r="CW233" i="1" s="1"/>
  <c r="V233" i="1" s="1"/>
  <c r="AJ233" i="1"/>
  <c r="CX233" i="1" s="1"/>
  <c r="CQ233" i="1"/>
  <c r="P233" i="1" s="1"/>
  <c r="CV233" i="1"/>
  <c r="U233" i="1" s="1"/>
  <c r="FR233" i="1"/>
  <c r="GL233" i="1"/>
  <c r="GO233" i="1"/>
  <c r="GP233" i="1"/>
  <c r="GV233" i="1"/>
  <c r="GX233" i="1" s="1"/>
  <c r="I234" i="1"/>
  <c r="E621" i="5" s="1"/>
  <c r="AC234" i="1"/>
  <c r="AE234" i="1"/>
  <c r="AF234" i="1"/>
  <c r="CT234" i="1" s="1"/>
  <c r="S234" i="1" s="1"/>
  <c r="AG234" i="1"/>
  <c r="AH234" i="1"/>
  <c r="CV234" i="1" s="1"/>
  <c r="U234" i="1" s="1"/>
  <c r="AI234" i="1"/>
  <c r="CW234" i="1" s="1"/>
  <c r="V234" i="1" s="1"/>
  <c r="AJ234" i="1"/>
  <c r="CU234" i="1"/>
  <c r="T234" i="1" s="1"/>
  <c r="CX234" i="1"/>
  <c r="W234" i="1" s="1"/>
  <c r="FR234" i="1"/>
  <c r="GL234" i="1"/>
  <c r="GO234" i="1"/>
  <c r="GP234" i="1"/>
  <c r="GV234" i="1"/>
  <c r="GX234" i="1" s="1"/>
  <c r="C235" i="1"/>
  <c r="D235" i="1"/>
  <c r="AC235" i="1"/>
  <c r="AE235" i="1"/>
  <c r="AF235" i="1"/>
  <c r="AG235" i="1"/>
  <c r="CU235" i="1" s="1"/>
  <c r="T235" i="1" s="1"/>
  <c r="AH235" i="1"/>
  <c r="AI235" i="1"/>
  <c r="CW235" i="1" s="1"/>
  <c r="V235" i="1" s="1"/>
  <c r="AJ235" i="1"/>
  <c r="CT235" i="1"/>
  <c r="S235" i="1" s="1"/>
  <c r="K624" i="5" s="1"/>
  <c r="CV235" i="1"/>
  <c r="U235" i="1" s="1"/>
  <c r="CX235" i="1"/>
  <c r="W235" i="1" s="1"/>
  <c r="FR235" i="1"/>
  <c r="GL235" i="1"/>
  <c r="GO235" i="1"/>
  <c r="GP235" i="1"/>
  <c r="GV235" i="1"/>
  <c r="GX235" i="1" s="1"/>
  <c r="I236" i="1"/>
  <c r="AC236" i="1"/>
  <c r="AD236" i="1"/>
  <c r="AB236" i="1" s="1"/>
  <c r="AE236" i="1"/>
  <c r="AF236" i="1"/>
  <c r="AG236" i="1"/>
  <c r="AH236" i="1"/>
  <c r="CV236" i="1" s="1"/>
  <c r="U236" i="1" s="1"/>
  <c r="AI236" i="1"/>
  <c r="AJ236" i="1"/>
  <c r="CX236" i="1" s="1"/>
  <c r="CQ236" i="1"/>
  <c r="P236" i="1" s="1"/>
  <c r="CR236" i="1"/>
  <c r="Q236" i="1" s="1"/>
  <c r="CS236" i="1"/>
  <c r="CU236" i="1"/>
  <c r="CW236" i="1"/>
  <c r="FR236" i="1"/>
  <c r="GL236" i="1"/>
  <c r="GO236" i="1"/>
  <c r="GP236" i="1"/>
  <c r="GV236" i="1"/>
  <c r="C237" i="1"/>
  <c r="D237" i="1"/>
  <c r="AC237" i="1"/>
  <c r="H637" i="5" s="1"/>
  <c r="AD237" i="1"/>
  <c r="AE237" i="1"/>
  <c r="H636" i="5" s="1"/>
  <c r="R636" i="5" s="1"/>
  <c r="AF237" i="1"/>
  <c r="AG237" i="1"/>
  <c r="CU237" i="1" s="1"/>
  <c r="T237" i="1" s="1"/>
  <c r="AH237" i="1"/>
  <c r="CV237" i="1" s="1"/>
  <c r="U237" i="1" s="1"/>
  <c r="AI237" i="1"/>
  <c r="AJ237" i="1"/>
  <c r="CX237" i="1" s="1"/>
  <c r="W237" i="1" s="1"/>
  <c r="CQ237" i="1"/>
  <c r="P237" i="1" s="1"/>
  <c r="CS237" i="1"/>
  <c r="R237" i="1" s="1"/>
  <c r="CW237" i="1"/>
  <c r="V237" i="1" s="1"/>
  <c r="FR237" i="1"/>
  <c r="GL237" i="1"/>
  <c r="GO237" i="1"/>
  <c r="GP237" i="1"/>
  <c r="GV237" i="1"/>
  <c r="GX237" i="1" s="1"/>
  <c r="I238" i="1"/>
  <c r="E641" i="5" s="1"/>
  <c r="AC238" i="1"/>
  <c r="AE238" i="1"/>
  <c r="AF238" i="1"/>
  <c r="CT238" i="1" s="1"/>
  <c r="S238" i="1" s="1"/>
  <c r="AG238" i="1"/>
  <c r="CU238" i="1" s="1"/>
  <c r="AH238" i="1"/>
  <c r="CV238" i="1" s="1"/>
  <c r="U238" i="1" s="1"/>
  <c r="AI238" i="1"/>
  <c r="CW238" i="1" s="1"/>
  <c r="AJ238" i="1"/>
  <c r="CX238" i="1" s="1"/>
  <c r="W238" i="1" s="1"/>
  <c r="FR238" i="1"/>
  <c r="GL238" i="1"/>
  <c r="GO238" i="1"/>
  <c r="GP238" i="1"/>
  <c r="GV238" i="1"/>
  <c r="GX238" i="1" s="1"/>
  <c r="I239" i="1"/>
  <c r="P239" i="1"/>
  <c r="AC239" i="1"/>
  <c r="AE239" i="1"/>
  <c r="AF239" i="1"/>
  <c r="AG239" i="1"/>
  <c r="AH239" i="1"/>
  <c r="CV239" i="1" s="1"/>
  <c r="U239" i="1" s="1"/>
  <c r="AI239" i="1"/>
  <c r="CW239" i="1" s="1"/>
  <c r="V239" i="1" s="1"/>
  <c r="AJ239" i="1"/>
  <c r="CX239" i="1" s="1"/>
  <c r="CQ239" i="1"/>
  <c r="CU239" i="1"/>
  <c r="T239" i="1" s="1"/>
  <c r="FR239" i="1"/>
  <c r="GL239" i="1"/>
  <c r="GO239" i="1"/>
  <c r="GP239" i="1"/>
  <c r="GV239" i="1"/>
  <c r="I240" i="1"/>
  <c r="E643" i="5" s="1"/>
  <c r="AC240" i="1"/>
  <c r="AE240" i="1"/>
  <c r="AD240" i="1" s="1"/>
  <c r="AF240" i="1"/>
  <c r="AG240" i="1"/>
  <c r="CU240" i="1" s="1"/>
  <c r="AH240" i="1"/>
  <c r="CV240" i="1" s="1"/>
  <c r="U240" i="1" s="1"/>
  <c r="AI240" i="1"/>
  <c r="AJ240" i="1"/>
  <c r="CX240" i="1" s="1"/>
  <c r="W240" i="1" s="1"/>
  <c r="CR240" i="1"/>
  <c r="Q240" i="1" s="1"/>
  <c r="CS240" i="1"/>
  <c r="R240" i="1" s="1"/>
  <c r="GK240" i="1" s="1"/>
  <c r="CW240" i="1"/>
  <c r="V240" i="1" s="1"/>
  <c r="FR240" i="1"/>
  <c r="GL240" i="1"/>
  <c r="GO240" i="1"/>
  <c r="GP240" i="1"/>
  <c r="GV240" i="1"/>
  <c r="GX240" i="1" s="1"/>
  <c r="I241" i="1"/>
  <c r="E644" i="5" s="1"/>
  <c r="AC241" i="1"/>
  <c r="AE241" i="1"/>
  <c r="AF241" i="1"/>
  <c r="AG241" i="1"/>
  <c r="AH241" i="1"/>
  <c r="CV241" i="1" s="1"/>
  <c r="U241" i="1" s="1"/>
  <c r="AI241" i="1"/>
  <c r="CW241" i="1" s="1"/>
  <c r="V241" i="1" s="1"/>
  <c r="AJ241" i="1"/>
  <c r="CX241" i="1" s="1"/>
  <c r="CQ241" i="1"/>
  <c r="P241" i="1" s="1"/>
  <c r="CU241" i="1"/>
  <c r="T241" i="1" s="1"/>
  <c r="FR241" i="1"/>
  <c r="GL241" i="1"/>
  <c r="GO241" i="1"/>
  <c r="GP241" i="1"/>
  <c r="GV241" i="1"/>
  <c r="GX241" i="1" s="1"/>
  <c r="I242" i="1"/>
  <c r="E645" i="5" s="1"/>
  <c r="U242" i="1"/>
  <c r="AC242" i="1"/>
  <c r="AE242" i="1"/>
  <c r="CS242" i="1" s="1"/>
  <c r="R242" i="1" s="1"/>
  <c r="GK242" i="1" s="1"/>
  <c r="AF242" i="1"/>
  <c r="AG242" i="1"/>
  <c r="CU242" i="1" s="1"/>
  <c r="T242" i="1" s="1"/>
  <c r="AH242" i="1"/>
  <c r="AI242" i="1"/>
  <c r="CW242" i="1" s="1"/>
  <c r="V242" i="1" s="1"/>
  <c r="AJ242" i="1"/>
  <c r="CT242" i="1"/>
  <c r="S242" i="1" s="1"/>
  <c r="CV242" i="1"/>
  <c r="CX242" i="1"/>
  <c r="W242" i="1" s="1"/>
  <c r="FR242" i="1"/>
  <c r="GL242" i="1"/>
  <c r="GO242" i="1"/>
  <c r="GP242" i="1"/>
  <c r="GV242" i="1"/>
  <c r="GX242" i="1" s="1"/>
  <c r="C243" i="1"/>
  <c r="D243" i="1"/>
  <c r="AC243" i="1"/>
  <c r="AE243" i="1"/>
  <c r="AF243" i="1"/>
  <c r="AG243" i="1"/>
  <c r="CU243" i="1" s="1"/>
  <c r="T243" i="1" s="1"/>
  <c r="AH243" i="1"/>
  <c r="CV243" i="1" s="1"/>
  <c r="U243" i="1" s="1"/>
  <c r="AI243" i="1"/>
  <c r="CW243" i="1" s="1"/>
  <c r="V243" i="1" s="1"/>
  <c r="AJ243" i="1"/>
  <c r="CS243" i="1"/>
  <c r="R243" i="1" s="1"/>
  <c r="CT243" i="1"/>
  <c r="S243" i="1" s="1"/>
  <c r="K648" i="5" s="1"/>
  <c r="CX243" i="1"/>
  <c r="W243" i="1" s="1"/>
  <c r="FR243" i="1"/>
  <c r="GL243" i="1"/>
  <c r="GO243" i="1"/>
  <c r="GP243" i="1"/>
  <c r="GV243" i="1"/>
  <c r="GX243" i="1"/>
  <c r="I244" i="1"/>
  <c r="E655" i="5" s="1"/>
  <c r="AC244" i="1"/>
  <c r="AE244" i="1"/>
  <c r="AD244" i="1" s="1"/>
  <c r="CR244" i="1" s="1"/>
  <c r="Q244" i="1" s="1"/>
  <c r="AF244" i="1"/>
  <c r="AG244" i="1"/>
  <c r="AH244" i="1"/>
  <c r="CV244" i="1" s="1"/>
  <c r="U244" i="1" s="1"/>
  <c r="AI244" i="1"/>
  <c r="AJ244" i="1"/>
  <c r="CX244" i="1" s="1"/>
  <c r="W244" i="1" s="1"/>
  <c r="CQ244" i="1"/>
  <c r="P244" i="1" s="1"/>
  <c r="CU244" i="1"/>
  <c r="T244" i="1" s="1"/>
  <c r="CW244" i="1"/>
  <c r="V244" i="1" s="1"/>
  <c r="FR244" i="1"/>
  <c r="GL244" i="1"/>
  <c r="GO244" i="1"/>
  <c r="GP244" i="1"/>
  <c r="GV244" i="1"/>
  <c r="GX244" i="1"/>
  <c r="I245" i="1"/>
  <c r="E656" i="5" s="1"/>
  <c r="AC245" i="1"/>
  <c r="AE245" i="1"/>
  <c r="CS245" i="1" s="1"/>
  <c r="R245" i="1" s="1"/>
  <c r="AF245" i="1"/>
  <c r="AG245" i="1"/>
  <c r="AH245" i="1"/>
  <c r="AI245" i="1"/>
  <c r="CW245" i="1" s="1"/>
  <c r="V245" i="1" s="1"/>
  <c r="AJ245" i="1"/>
  <c r="CX245" i="1" s="1"/>
  <c r="W245" i="1" s="1"/>
  <c r="CQ245" i="1"/>
  <c r="CU245" i="1"/>
  <c r="T245" i="1" s="1"/>
  <c r="CV245" i="1"/>
  <c r="U245" i="1" s="1"/>
  <c r="FR245" i="1"/>
  <c r="GK245" i="1"/>
  <c r="GL245" i="1"/>
  <c r="GO245" i="1"/>
  <c r="GP245" i="1"/>
  <c r="GV245" i="1"/>
  <c r="GX245" i="1" s="1"/>
  <c r="C246" i="1"/>
  <c r="D246" i="1"/>
  <c r="AC246" i="1"/>
  <c r="AE246" i="1"/>
  <c r="AF246" i="1"/>
  <c r="CT246" i="1" s="1"/>
  <c r="S246" i="1" s="1"/>
  <c r="K659" i="5" s="1"/>
  <c r="AG246" i="1"/>
  <c r="CU246" i="1" s="1"/>
  <c r="T246" i="1" s="1"/>
  <c r="AH246" i="1"/>
  <c r="AI246" i="1"/>
  <c r="CW246" i="1" s="1"/>
  <c r="V246" i="1" s="1"/>
  <c r="AJ246" i="1"/>
  <c r="CX246" i="1" s="1"/>
  <c r="W246" i="1" s="1"/>
  <c r="CV246" i="1"/>
  <c r="U246" i="1" s="1"/>
  <c r="FR246" i="1"/>
  <c r="GL246" i="1"/>
  <c r="GO246" i="1"/>
  <c r="GP246" i="1"/>
  <c r="GV246" i="1"/>
  <c r="GX246" i="1" s="1"/>
  <c r="I247" i="1"/>
  <c r="E666" i="5" s="1"/>
  <c r="AC247" i="1"/>
  <c r="AE247" i="1"/>
  <c r="AD247" i="1" s="1"/>
  <c r="AF247" i="1"/>
  <c r="AG247" i="1"/>
  <c r="CU247" i="1" s="1"/>
  <c r="T247" i="1" s="1"/>
  <c r="AH247" i="1"/>
  <c r="AI247" i="1"/>
  <c r="CW247" i="1" s="1"/>
  <c r="AJ247" i="1"/>
  <c r="CX247" i="1" s="1"/>
  <c r="CQ247" i="1"/>
  <c r="P247" i="1" s="1"/>
  <c r="CV247" i="1"/>
  <c r="U247" i="1" s="1"/>
  <c r="FR247" i="1"/>
  <c r="BY273" i="1" s="1"/>
  <c r="BY204" i="1" s="1"/>
  <c r="GL247" i="1"/>
  <c r="GO247" i="1"/>
  <c r="GP247" i="1"/>
  <c r="GV247" i="1"/>
  <c r="GX247" i="1" s="1"/>
  <c r="I248" i="1"/>
  <c r="E667" i="5" s="1"/>
  <c r="AC248" i="1"/>
  <c r="AE248" i="1"/>
  <c r="CS248" i="1" s="1"/>
  <c r="R248" i="1" s="1"/>
  <c r="AF248" i="1"/>
  <c r="AG248" i="1"/>
  <c r="AH248" i="1"/>
  <c r="CV248" i="1" s="1"/>
  <c r="U248" i="1" s="1"/>
  <c r="AI248" i="1"/>
  <c r="CW248" i="1" s="1"/>
  <c r="V248" i="1" s="1"/>
  <c r="AJ248" i="1"/>
  <c r="CT248" i="1"/>
  <c r="S248" i="1" s="1"/>
  <c r="CZ248" i="1" s="1"/>
  <c r="Y248" i="1" s="1"/>
  <c r="V667" i="5" s="1"/>
  <c r="CU248" i="1"/>
  <c r="T248" i="1" s="1"/>
  <c r="CX248" i="1"/>
  <c r="W248" i="1" s="1"/>
  <c r="FR248" i="1"/>
  <c r="GK248" i="1"/>
  <c r="GL248" i="1"/>
  <c r="GO248" i="1"/>
  <c r="GP248" i="1"/>
  <c r="GV248" i="1"/>
  <c r="GX248" i="1" s="1"/>
  <c r="C249" i="1"/>
  <c r="D249" i="1"/>
  <c r="AC249" i="1"/>
  <c r="AE249" i="1"/>
  <c r="AF249" i="1"/>
  <c r="AG249" i="1"/>
  <c r="CU249" i="1" s="1"/>
  <c r="T249" i="1" s="1"/>
  <c r="AH249" i="1"/>
  <c r="CV249" i="1" s="1"/>
  <c r="U249" i="1" s="1"/>
  <c r="AI249" i="1"/>
  <c r="CW249" i="1" s="1"/>
  <c r="V249" i="1" s="1"/>
  <c r="AJ249" i="1"/>
  <c r="CS249" i="1"/>
  <c r="R249" i="1" s="1"/>
  <c r="CT249" i="1"/>
  <c r="S249" i="1" s="1"/>
  <c r="K670" i="5" s="1"/>
  <c r="CX249" i="1"/>
  <c r="W249" i="1" s="1"/>
  <c r="FR249" i="1"/>
  <c r="GL249" i="1"/>
  <c r="GO249" i="1"/>
  <c r="GP249" i="1"/>
  <c r="GV249" i="1"/>
  <c r="GX249" i="1"/>
  <c r="I250" i="1"/>
  <c r="E677" i="5" s="1"/>
  <c r="R250" i="1"/>
  <c r="GK250" i="1" s="1"/>
  <c r="AC250" i="1"/>
  <c r="AE250" i="1"/>
  <c r="AD250" i="1" s="1"/>
  <c r="AF250" i="1"/>
  <c r="AG250" i="1"/>
  <c r="CU250" i="1" s="1"/>
  <c r="T250" i="1" s="1"/>
  <c r="AH250" i="1"/>
  <c r="CV250" i="1" s="1"/>
  <c r="U250" i="1" s="1"/>
  <c r="AI250" i="1"/>
  <c r="AJ250" i="1"/>
  <c r="CX250" i="1" s="1"/>
  <c r="W250" i="1" s="1"/>
  <c r="CQ250" i="1"/>
  <c r="P250" i="1" s="1"/>
  <c r="CS250" i="1"/>
  <c r="CW250" i="1"/>
  <c r="V250" i="1" s="1"/>
  <c r="FR250" i="1"/>
  <c r="GL250" i="1"/>
  <c r="GO250" i="1"/>
  <c r="GP250" i="1"/>
  <c r="GV250" i="1"/>
  <c r="GX250" i="1"/>
  <c r="I251" i="1"/>
  <c r="E678" i="5" s="1"/>
  <c r="AC251" i="1"/>
  <c r="AE251" i="1"/>
  <c r="CS251" i="1" s="1"/>
  <c r="R251" i="1" s="1"/>
  <c r="GK251" i="1" s="1"/>
  <c r="AF251" i="1"/>
  <c r="AG251" i="1"/>
  <c r="AH251" i="1"/>
  <c r="CV251" i="1" s="1"/>
  <c r="U251" i="1" s="1"/>
  <c r="AI251" i="1"/>
  <c r="CW251" i="1" s="1"/>
  <c r="V251" i="1" s="1"/>
  <c r="AJ251" i="1"/>
  <c r="CQ251" i="1"/>
  <c r="CT251" i="1"/>
  <c r="S251" i="1" s="1"/>
  <c r="CU251" i="1"/>
  <c r="T251" i="1" s="1"/>
  <c r="CX251" i="1"/>
  <c r="W251" i="1" s="1"/>
  <c r="FR251" i="1"/>
  <c r="GL251" i="1"/>
  <c r="GO251" i="1"/>
  <c r="GP251" i="1"/>
  <c r="GV251" i="1"/>
  <c r="GX251" i="1" s="1"/>
  <c r="C252" i="1"/>
  <c r="D252" i="1"/>
  <c r="AC252" i="1"/>
  <c r="AE252" i="1"/>
  <c r="AF252" i="1"/>
  <c r="AG252" i="1"/>
  <c r="CU252" i="1" s="1"/>
  <c r="T252" i="1" s="1"/>
  <c r="AH252" i="1"/>
  <c r="AI252" i="1"/>
  <c r="AJ252" i="1"/>
  <c r="CX252" i="1" s="1"/>
  <c r="W252" i="1" s="1"/>
  <c r="CV252" i="1"/>
  <c r="U252" i="1" s="1"/>
  <c r="CW252" i="1"/>
  <c r="V252" i="1" s="1"/>
  <c r="FR252" i="1"/>
  <c r="GL252" i="1"/>
  <c r="GO252" i="1"/>
  <c r="GP252" i="1"/>
  <c r="GV252" i="1"/>
  <c r="GX252" i="1" s="1"/>
  <c r="I253" i="1"/>
  <c r="E688" i="5" s="1"/>
  <c r="AC253" i="1"/>
  <c r="H688" i="5" s="1"/>
  <c r="W688" i="5" s="1"/>
  <c r="AE253" i="1"/>
  <c r="AD253" i="1" s="1"/>
  <c r="AF253" i="1"/>
  <c r="AG253" i="1"/>
  <c r="CU253" i="1" s="1"/>
  <c r="T253" i="1" s="1"/>
  <c r="AH253" i="1"/>
  <c r="CV253" i="1" s="1"/>
  <c r="U253" i="1" s="1"/>
  <c r="AI253" i="1"/>
  <c r="CW253" i="1" s="1"/>
  <c r="AJ253" i="1"/>
  <c r="CX253" i="1" s="1"/>
  <c r="CS253" i="1"/>
  <c r="R253" i="1" s="1"/>
  <c r="GK253" i="1" s="1"/>
  <c r="FR253" i="1"/>
  <c r="GL253" i="1"/>
  <c r="GO253" i="1"/>
  <c r="GP253" i="1"/>
  <c r="GV253" i="1"/>
  <c r="GX253" i="1" s="1"/>
  <c r="C254" i="1"/>
  <c r="D254" i="1"/>
  <c r="AC254" i="1"/>
  <c r="H694" i="5" s="1"/>
  <c r="AE254" i="1"/>
  <c r="H693" i="5" s="1"/>
  <c r="R693" i="5" s="1"/>
  <c r="AF254" i="1"/>
  <c r="AG254" i="1"/>
  <c r="CU254" i="1" s="1"/>
  <c r="T254" i="1" s="1"/>
  <c r="AH254" i="1"/>
  <c r="CV254" i="1" s="1"/>
  <c r="U254" i="1" s="1"/>
  <c r="AI254" i="1"/>
  <c r="AJ254" i="1"/>
  <c r="CX254" i="1" s="1"/>
  <c r="W254" i="1" s="1"/>
  <c r="CS254" i="1"/>
  <c r="R254" i="1" s="1"/>
  <c r="CW254" i="1"/>
  <c r="V254" i="1" s="1"/>
  <c r="FR254" i="1"/>
  <c r="GL254" i="1"/>
  <c r="GO254" i="1"/>
  <c r="GP254" i="1"/>
  <c r="GV254" i="1"/>
  <c r="GX254" i="1"/>
  <c r="I255" i="1"/>
  <c r="E698" i="5" s="1"/>
  <c r="AC255" i="1"/>
  <c r="AE255" i="1"/>
  <c r="AD255" i="1" s="1"/>
  <c r="AF255" i="1"/>
  <c r="AG255" i="1"/>
  <c r="CU255" i="1" s="1"/>
  <c r="T255" i="1" s="1"/>
  <c r="AH255" i="1"/>
  <c r="AI255" i="1"/>
  <c r="CW255" i="1" s="1"/>
  <c r="AJ255" i="1"/>
  <c r="CS255" i="1"/>
  <c r="R255" i="1" s="1"/>
  <c r="GK255" i="1" s="1"/>
  <c r="CV255" i="1"/>
  <c r="CX255" i="1"/>
  <c r="FR255" i="1"/>
  <c r="GL255" i="1"/>
  <c r="GO255" i="1"/>
  <c r="GP255" i="1"/>
  <c r="GV255" i="1"/>
  <c r="GX255" i="1" s="1"/>
  <c r="C256" i="1"/>
  <c r="D256" i="1"/>
  <c r="AC256" i="1"/>
  <c r="H704" i="5" s="1"/>
  <c r="AE256" i="1"/>
  <c r="AF256" i="1"/>
  <c r="AG256" i="1"/>
  <c r="AH256" i="1"/>
  <c r="AI256" i="1"/>
  <c r="CW256" i="1" s="1"/>
  <c r="V256" i="1" s="1"/>
  <c r="AJ256" i="1"/>
  <c r="CX256" i="1" s="1"/>
  <c r="W256" i="1" s="1"/>
  <c r="CU256" i="1"/>
  <c r="T256" i="1" s="1"/>
  <c r="CV256" i="1"/>
  <c r="U256" i="1" s="1"/>
  <c r="FR256" i="1"/>
  <c r="GL256" i="1"/>
  <c r="GO256" i="1"/>
  <c r="GP256" i="1"/>
  <c r="GV256" i="1"/>
  <c r="GX256" i="1" s="1"/>
  <c r="I257" i="1"/>
  <c r="S257" i="1"/>
  <c r="AC257" i="1"/>
  <c r="AE257" i="1"/>
  <c r="CS257" i="1" s="1"/>
  <c r="R257" i="1" s="1"/>
  <c r="GK257" i="1" s="1"/>
  <c r="AF257" i="1"/>
  <c r="AG257" i="1"/>
  <c r="AH257" i="1"/>
  <c r="CV257" i="1" s="1"/>
  <c r="AI257" i="1"/>
  <c r="CW257" i="1" s="1"/>
  <c r="V257" i="1" s="1"/>
  <c r="AJ257" i="1"/>
  <c r="CT257" i="1"/>
  <c r="CU257" i="1"/>
  <c r="T257" i="1" s="1"/>
  <c r="CX257" i="1"/>
  <c r="FR257" i="1"/>
  <c r="GL257" i="1"/>
  <c r="GO257" i="1"/>
  <c r="GP257" i="1"/>
  <c r="GV257" i="1"/>
  <c r="I258" i="1"/>
  <c r="E709" i="5" s="1"/>
  <c r="AC258" i="1"/>
  <c r="AE258" i="1"/>
  <c r="AD258" i="1" s="1"/>
  <c r="AF258" i="1"/>
  <c r="AG258" i="1"/>
  <c r="CU258" i="1" s="1"/>
  <c r="AH258" i="1"/>
  <c r="AI258" i="1"/>
  <c r="AJ258" i="1"/>
  <c r="CX258" i="1" s="1"/>
  <c r="CR258" i="1"/>
  <c r="Q258" i="1" s="1"/>
  <c r="CS258" i="1"/>
  <c r="CV258" i="1"/>
  <c r="CW258" i="1"/>
  <c r="V258" i="1" s="1"/>
  <c r="FR258" i="1"/>
  <c r="GL258" i="1"/>
  <c r="GO258" i="1"/>
  <c r="GP258" i="1"/>
  <c r="GV258" i="1"/>
  <c r="I259" i="1"/>
  <c r="E710" i="5" s="1"/>
  <c r="AC259" i="1"/>
  <c r="AE259" i="1"/>
  <c r="AD259" i="1" s="1"/>
  <c r="AF259" i="1"/>
  <c r="AG259" i="1"/>
  <c r="AH259" i="1"/>
  <c r="CV259" i="1" s="1"/>
  <c r="U259" i="1" s="1"/>
  <c r="AI259" i="1"/>
  <c r="CW259" i="1" s="1"/>
  <c r="V259" i="1" s="1"/>
  <c r="AJ259" i="1"/>
  <c r="CX259" i="1" s="1"/>
  <c r="W259" i="1" s="1"/>
  <c r="CU259" i="1"/>
  <c r="T259" i="1" s="1"/>
  <c r="FR259" i="1"/>
  <c r="GL259" i="1"/>
  <c r="GO259" i="1"/>
  <c r="GP259" i="1"/>
  <c r="GV259" i="1"/>
  <c r="GX259" i="1"/>
  <c r="I260" i="1"/>
  <c r="E711" i="5" s="1"/>
  <c r="AC260" i="1"/>
  <c r="AE260" i="1"/>
  <c r="CS260" i="1" s="1"/>
  <c r="AF260" i="1"/>
  <c r="AG260" i="1"/>
  <c r="AH260" i="1"/>
  <c r="AI260" i="1"/>
  <c r="CW260" i="1" s="1"/>
  <c r="AJ260" i="1"/>
  <c r="CX260" i="1" s="1"/>
  <c r="W260" i="1" s="1"/>
  <c r="CQ260" i="1"/>
  <c r="CU260" i="1"/>
  <c r="CV260" i="1"/>
  <c r="U260" i="1" s="1"/>
  <c r="FR260" i="1"/>
  <c r="GL260" i="1"/>
  <c r="GO260" i="1"/>
  <c r="GP260" i="1"/>
  <c r="GV260" i="1"/>
  <c r="C261" i="1"/>
  <c r="D261" i="1"/>
  <c r="AC261" i="1"/>
  <c r="CQ261" i="1" s="1"/>
  <c r="P261" i="1" s="1"/>
  <c r="AE261" i="1"/>
  <c r="AD261" i="1" s="1"/>
  <c r="CR261" i="1" s="1"/>
  <c r="Q261" i="1" s="1"/>
  <c r="AF261" i="1"/>
  <c r="AG261" i="1"/>
  <c r="CU261" i="1" s="1"/>
  <c r="T261" i="1" s="1"/>
  <c r="AH261" i="1"/>
  <c r="AI261" i="1"/>
  <c r="CW261" i="1" s="1"/>
  <c r="V261" i="1" s="1"/>
  <c r="AJ261" i="1"/>
  <c r="CX261" i="1" s="1"/>
  <c r="W261" i="1" s="1"/>
  <c r="CT261" i="1"/>
  <c r="S261" i="1" s="1"/>
  <c r="K714" i="5" s="1"/>
  <c r="CV261" i="1"/>
  <c r="U261" i="1" s="1"/>
  <c r="FR261" i="1"/>
  <c r="GL261" i="1"/>
  <c r="GN261" i="1"/>
  <c r="GO261" i="1"/>
  <c r="GV261" i="1"/>
  <c r="GX261" i="1" s="1"/>
  <c r="C262" i="1"/>
  <c r="D262" i="1"/>
  <c r="AC262" i="1"/>
  <c r="AE262" i="1"/>
  <c r="CS262" i="1" s="1"/>
  <c r="R262" i="1" s="1"/>
  <c r="AF262" i="1"/>
  <c r="AG262" i="1"/>
  <c r="AH262" i="1"/>
  <c r="AI262" i="1"/>
  <c r="CW262" i="1" s="1"/>
  <c r="V262" i="1" s="1"/>
  <c r="AJ262" i="1"/>
  <c r="CX262" i="1" s="1"/>
  <c r="W262" i="1" s="1"/>
  <c r="CQ262" i="1"/>
  <c r="P262" i="1" s="1"/>
  <c r="CU262" i="1"/>
  <c r="T262" i="1" s="1"/>
  <c r="CV262" i="1"/>
  <c r="U262" i="1" s="1"/>
  <c r="FR262" i="1"/>
  <c r="GK262" i="1"/>
  <c r="GL262" i="1"/>
  <c r="GN262" i="1"/>
  <c r="GO262" i="1"/>
  <c r="GV262" i="1"/>
  <c r="GX262" i="1" s="1"/>
  <c r="C263" i="1"/>
  <c r="D263" i="1"/>
  <c r="AC263" i="1"/>
  <c r="CQ263" i="1" s="1"/>
  <c r="P263" i="1" s="1"/>
  <c r="AE263" i="1"/>
  <c r="AD263" i="1" s="1"/>
  <c r="CR263" i="1" s="1"/>
  <c r="Q263" i="1" s="1"/>
  <c r="AF263" i="1"/>
  <c r="AG263" i="1"/>
  <c r="CU263" i="1" s="1"/>
  <c r="T263" i="1" s="1"/>
  <c r="AH263" i="1"/>
  <c r="AI263" i="1"/>
  <c r="CW263" i="1" s="1"/>
  <c r="V263" i="1" s="1"/>
  <c r="AJ263" i="1"/>
  <c r="CV263" i="1"/>
  <c r="U263" i="1" s="1"/>
  <c r="CX263" i="1"/>
  <c r="W263" i="1" s="1"/>
  <c r="FR263" i="1"/>
  <c r="GL263" i="1"/>
  <c r="GN263" i="1"/>
  <c r="GO263" i="1"/>
  <c r="GV263" i="1"/>
  <c r="GX263" i="1" s="1"/>
  <c r="C264" i="1"/>
  <c r="D264" i="1"/>
  <c r="AC264" i="1"/>
  <c r="AE264" i="1"/>
  <c r="CS264" i="1" s="1"/>
  <c r="R264" i="1" s="1"/>
  <c r="AF264" i="1"/>
  <c r="AG264" i="1"/>
  <c r="CU264" i="1" s="1"/>
  <c r="T264" i="1" s="1"/>
  <c r="AH264" i="1"/>
  <c r="AI264" i="1"/>
  <c r="CW264" i="1" s="1"/>
  <c r="V264" i="1" s="1"/>
  <c r="AJ264" i="1"/>
  <c r="CQ264" i="1"/>
  <c r="P264" i="1" s="1"/>
  <c r="CV264" i="1"/>
  <c r="U264" i="1" s="1"/>
  <c r="CX264" i="1"/>
  <c r="W264" i="1" s="1"/>
  <c r="FR264" i="1"/>
  <c r="GK264" i="1"/>
  <c r="GL264" i="1"/>
  <c r="GN264" i="1"/>
  <c r="GO264" i="1"/>
  <c r="GV264" i="1"/>
  <c r="GX264" i="1"/>
  <c r="C265" i="1"/>
  <c r="D265" i="1"/>
  <c r="AC265" i="1"/>
  <c r="AE265" i="1"/>
  <c r="AD265" i="1" s="1"/>
  <c r="AF265" i="1"/>
  <c r="AG265" i="1"/>
  <c r="AH265" i="1"/>
  <c r="AI265" i="1"/>
  <c r="CW265" i="1" s="1"/>
  <c r="V265" i="1" s="1"/>
  <c r="AJ265" i="1"/>
  <c r="CX265" i="1" s="1"/>
  <c r="W265" i="1" s="1"/>
  <c r="CQ265" i="1"/>
  <c r="P265" i="1" s="1"/>
  <c r="CU265" i="1"/>
  <c r="T265" i="1" s="1"/>
  <c r="CV265" i="1"/>
  <c r="U265" i="1" s="1"/>
  <c r="FR265" i="1"/>
  <c r="GL265" i="1"/>
  <c r="GN265" i="1"/>
  <c r="GO265" i="1"/>
  <c r="GV265" i="1"/>
  <c r="GX265" i="1"/>
  <c r="C266" i="1"/>
  <c r="D266" i="1"/>
  <c r="AC266" i="1"/>
  <c r="AE266" i="1"/>
  <c r="AD266" i="1" s="1"/>
  <c r="CR266" i="1" s="1"/>
  <c r="Q266" i="1" s="1"/>
  <c r="AF266" i="1"/>
  <c r="AG266" i="1"/>
  <c r="AH266" i="1"/>
  <c r="CV266" i="1" s="1"/>
  <c r="U266" i="1" s="1"/>
  <c r="AI266" i="1"/>
  <c r="CW266" i="1" s="1"/>
  <c r="V266" i="1" s="1"/>
  <c r="AJ266" i="1"/>
  <c r="CQ266" i="1"/>
  <c r="P266" i="1" s="1"/>
  <c r="CT266" i="1"/>
  <c r="S266" i="1" s="1"/>
  <c r="K744" i="5" s="1"/>
  <c r="CU266" i="1"/>
  <c r="T266" i="1" s="1"/>
  <c r="CX266" i="1"/>
  <c r="W266" i="1" s="1"/>
  <c r="FR266" i="1"/>
  <c r="GL266" i="1"/>
  <c r="GN266" i="1"/>
  <c r="GO266" i="1"/>
  <c r="GV266" i="1"/>
  <c r="GX266" i="1" s="1"/>
  <c r="C267" i="1"/>
  <c r="D267" i="1"/>
  <c r="AC267" i="1"/>
  <c r="CQ267" i="1" s="1"/>
  <c r="P267" i="1" s="1"/>
  <c r="AE267" i="1"/>
  <c r="AD267" i="1" s="1"/>
  <c r="AF267" i="1"/>
  <c r="AG267" i="1"/>
  <c r="CU267" i="1" s="1"/>
  <c r="T267" i="1" s="1"/>
  <c r="AH267" i="1"/>
  <c r="CV267" i="1" s="1"/>
  <c r="U267" i="1" s="1"/>
  <c r="AI267" i="1"/>
  <c r="AJ267" i="1"/>
  <c r="CX267" i="1" s="1"/>
  <c r="W267" i="1" s="1"/>
  <c r="CS267" i="1"/>
  <c r="R267" i="1" s="1"/>
  <c r="GK267" i="1" s="1"/>
  <c r="CW267" i="1"/>
  <c r="V267" i="1" s="1"/>
  <c r="FR267" i="1"/>
  <c r="GL267" i="1"/>
  <c r="GN267" i="1"/>
  <c r="GO267" i="1"/>
  <c r="GV267" i="1"/>
  <c r="GX267" i="1" s="1"/>
  <c r="C268" i="1"/>
  <c r="D268" i="1"/>
  <c r="AC268" i="1"/>
  <c r="AB268" i="1" s="1"/>
  <c r="AD268" i="1"/>
  <c r="CR268" i="1" s="1"/>
  <c r="Q268" i="1" s="1"/>
  <c r="AE268" i="1"/>
  <c r="AF268" i="1"/>
  <c r="AG268" i="1"/>
  <c r="CU268" i="1" s="1"/>
  <c r="T268" i="1" s="1"/>
  <c r="AH268" i="1"/>
  <c r="CV268" i="1" s="1"/>
  <c r="U268" i="1" s="1"/>
  <c r="AI268" i="1"/>
  <c r="AJ268" i="1"/>
  <c r="CX268" i="1" s="1"/>
  <c r="W268" i="1" s="1"/>
  <c r="CQ268" i="1"/>
  <c r="P268" i="1" s="1"/>
  <c r="CS268" i="1"/>
  <c r="R268" i="1" s="1"/>
  <c r="GK268" i="1" s="1"/>
  <c r="CW268" i="1"/>
  <c r="V268" i="1" s="1"/>
  <c r="FR268" i="1"/>
  <c r="GL268" i="1"/>
  <c r="GN268" i="1"/>
  <c r="GO268" i="1"/>
  <c r="GV268" i="1"/>
  <c r="GX268" i="1"/>
  <c r="C269" i="1"/>
  <c r="D269" i="1"/>
  <c r="AC269" i="1"/>
  <c r="AE269" i="1"/>
  <c r="AD269" i="1" s="1"/>
  <c r="AF269" i="1"/>
  <c r="AG269" i="1"/>
  <c r="AH269" i="1"/>
  <c r="AI269" i="1"/>
  <c r="CW269" i="1" s="1"/>
  <c r="V269" i="1" s="1"/>
  <c r="AJ269" i="1"/>
  <c r="CX269" i="1" s="1"/>
  <c r="W269" i="1" s="1"/>
  <c r="CQ269" i="1"/>
  <c r="P269" i="1" s="1"/>
  <c r="CU269" i="1"/>
  <c r="T269" i="1" s="1"/>
  <c r="CV269" i="1"/>
  <c r="U269" i="1" s="1"/>
  <c r="FR269" i="1"/>
  <c r="GL269" i="1"/>
  <c r="GN269" i="1"/>
  <c r="GO269" i="1"/>
  <c r="GV269" i="1"/>
  <c r="GX269" i="1"/>
  <c r="C270" i="1"/>
  <c r="D270" i="1"/>
  <c r="AC270" i="1"/>
  <c r="AE270" i="1"/>
  <c r="AD270" i="1" s="1"/>
  <c r="CR270" i="1" s="1"/>
  <c r="Q270" i="1" s="1"/>
  <c r="AF270" i="1"/>
  <c r="AG270" i="1"/>
  <c r="AH270" i="1"/>
  <c r="CV270" i="1" s="1"/>
  <c r="U270" i="1" s="1"/>
  <c r="AI270" i="1"/>
  <c r="CW270" i="1" s="1"/>
  <c r="V270" i="1" s="1"/>
  <c r="AJ270" i="1"/>
  <c r="CQ270" i="1"/>
  <c r="P270" i="1" s="1"/>
  <c r="CT270" i="1"/>
  <c r="S270" i="1" s="1"/>
  <c r="K768" i="5" s="1"/>
  <c r="CU270" i="1"/>
  <c r="T270" i="1" s="1"/>
  <c r="CX270" i="1"/>
  <c r="W270" i="1" s="1"/>
  <c r="FR270" i="1"/>
  <c r="GL270" i="1"/>
  <c r="GN270" i="1"/>
  <c r="GO270" i="1"/>
  <c r="GV270" i="1"/>
  <c r="GX270" i="1" s="1"/>
  <c r="C271" i="1"/>
  <c r="D271" i="1"/>
  <c r="AC271" i="1"/>
  <c r="CQ271" i="1" s="1"/>
  <c r="P271" i="1" s="1"/>
  <c r="AE271" i="1"/>
  <c r="AD271" i="1" s="1"/>
  <c r="AF271" i="1"/>
  <c r="AG271" i="1"/>
  <c r="CU271" i="1" s="1"/>
  <c r="T271" i="1" s="1"/>
  <c r="AH271" i="1"/>
  <c r="CV271" i="1" s="1"/>
  <c r="U271" i="1" s="1"/>
  <c r="AI271" i="1"/>
  <c r="AJ271" i="1"/>
  <c r="CX271" i="1" s="1"/>
  <c r="W271" i="1" s="1"/>
  <c r="CS271" i="1"/>
  <c r="R271" i="1" s="1"/>
  <c r="GK271" i="1" s="1"/>
  <c r="CW271" i="1"/>
  <c r="V271" i="1" s="1"/>
  <c r="FR271" i="1"/>
  <c r="GL271" i="1"/>
  <c r="GN271" i="1"/>
  <c r="GO271" i="1"/>
  <c r="GV271" i="1"/>
  <c r="GX271" i="1" s="1"/>
  <c r="B273" i="1"/>
  <c r="B204" i="1" s="1"/>
  <c r="C273" i="1"/>
  <c r="C204" i="1" s="1"/>
  <c r="D273" i="1"/>
  <c r="D204" i="1" s="1"/>
  <c r="F273" i="1"/>
  <c r="F204" i="1" s="1"/>
  <c r="G273" i="1"/>
  <c r="AO273" i="1"/>
  <c r="AO204" i="1" s="1"/>
  <c r="BX273" i="1"/>
  <c r="BX204" i="1" s="1"/>
  <c r="CK273" i="1"/>
  <c r="CK204" i="1" s="1"/>
  <c r="CL273" i="1"/>
  <c r="CL204" i="1" s="1"/>
  <c r="B302" i="1"/>
  <c r="B22" i="1" s="1"/>
  <c r="C302" i="1"/>
  <c r="C22" i="1" s="1"/>
  <c r="D302" i="1"/>
  <c r="D22" i="1" s="1"/>
  <c r="F302" i="1"/>
  <c r="F22" i="1" s="1"/>
  <c r="G302" i="1"/>
  <c r="B334" i="1"/>
  <c r="B18" i="1" s="1"/>
  <c r="C334" i="1"/>
  <c r="C18" i="1" s="1"/>
  <c r="D334" i="1"/>
  <c r="D18" i="1" s="1"/>
  <c r="F334" i="1"/>
  <c r="F18" i="1" s="1"/>
  <c r="G334" i="1"/>
  <c r="G18" i="1" s="1"/>
  <c r="L778" i="5" l="1"/>
  <c r="Q778" i="5" s="1"/>
  <c r="L777" i="5"/>
  <c r="L754" i="5"/>
  <c r="Q754" i="5" s="1"/>
  <c r="L753" i="5"/>
  <c r="K693" i="5"/>
  <c r="GK254" i="1"/>
  <c r="L712" i="5"/>
  <c r="Q712" i="5" s="1"/>
  <c r="L707" i="5"/>
  <c r="L676" i="5"/>
  <c r="L679" i="5"/>
  <c r="Q679" i="5" s="1"/>
  <c r="AB250" i="1"/>
  <c r="CR250" i="1"/>
  <c r="Q250" i="1" s="1"/>
  <c r="CT269" i="1"/>
  <c r="S269" i="1" s="1"/>
  <c r="K762" i="5" s="1"/>
  <c r="U761" i="5"/>
  <c r="H764" i="5" s="1"/>
  <c r="S761" i="5"/>
  <c r="H763" i="5" s="1"/>
  <c r="H762" i="5"/>
  <c r="L724" i="5"/>
  <c r="Q724" i="5" s="1"/>
  <c r="L723" i="5"/>
  <c r="U711" i="5"/>
  <c r="S711" i="5"/>
  <c r="H701" i="5"/>
  <c r="R701" i="5" s="1"/>
  <c r="S700" i="5"/>
  <c r="U700" i="5"/>
  <c r="CT252" i="1"/>
  <c r="S252" i="1" s="1"/>
  <c r="K681" i="5" s="1"/>
  <c r="H681" i="5"/>
  <c r="R681" i="5" s="1"/>
  <c r="U680" i="5"/>
  <c r="S680" i="5"/>
  <c r="CQ248" i="1"/>
  <c r="P248" i="1" s="1"/>
  <c r="U656" i="5"/>
  <c r="S656" i="5"/>
  <c r="G22" i="1"/>
  <c r="A780" i="5"/>
  <c r="CS270" i="1"/>
  <c r="R270" i="1" s="1"/>
  <c r="GK270" i="1" s="1"/>
  <c r="L772" i="5"/>
  <c r="Q772" i="5" s="1"/>
  <c r="L771" i="5"/>
  <c r="S755" i="5"/>
  <c r="H757" i="5" s="1"/>
  <c r="H756" i="5"/>
  <c r="U755" i="5"/>
  <c r="H758" i="5" s="1"/>
  <c r="CS266" i="1"/>
  <c r="R266" i="1" s="1"/>
  <c r="GK266" i="1" s="1"/>
  <c r="L748" i="5"/>
  <c r="Q748" i="5" s="1"/>
  <c r="L747" i="5"/>
  <c r="L736" i="5"/>
  <c r="Q736" i="5" s="1"/>
  <c r="L735" i="5"/>
  <c r="S731" i="5"/>
  <c r="H733" i="5" s="1"/>
  <c r="H732" i="5"/>
  <c r="U731" i="5"/>
  <c r="H734" i="5" s="1"/>
  <c r="L730" i="5"/>
  <c r="Q730" i="5" s="1"/>
  <c r="L729" i="5"/>
  <c r="L718" i="5"/>
  <c r="Q718" i="5" s="1"/>
  <c r="L717" i="5"/>
  <c r="GX260" i="1"/>
  <c r="T260" i="1"/>
  <c r="V260" i="1"/>
  <c r="R260" i="1"/>
  <c r="GK260" i="1" s="1"/>
  <c r="CS259" i="1"/>
  <c r="R259" i="1" s="1"/>
  <c r="GK259" i="1" s="1"/>
  <c r="H710" i="5"/>
  <c r="W710" i="5" s="1"/>
  <c r="U258" i="1"/>
  <c r="W258" i="1"/>
  <c r="U709" i="5"/>
  <c r="S709" i="5"/>
  <c r="AD257" i="1"/>
  <c r="CR257" i="1" s="1"/>
  <c r="GX257" i="1"/>
  <c r="E708" i="5"/>
  <c r="CS256" i="1"/>
  <c r="R256" i="1" s="1"/>
  <c r="H703" i="5"/>
  <c r="R703" i="5" s="1"/>
  <c r="W255" i="1"/>
  <c r="U698" i="5"/>
  <c r="S698" i="5"/>
  <c r="AB254" i="1"/>
  <c r="H691" i="5"/>
  <c r="R691" i="5" s="1"/>
  <c r="U690" i="5"/>
  <c r="H696" i="5" s="1"/>
  <c r="S690" i="5"/>
  <c r="H695" i="5" s="1"/>
  <c r="CQ253" i="1"/>
  <c r="P253" i="1" s="1"/>
  <c r="L687" i="5"/>
  <c r="L689" i="5"/>
  <c r="Q689" i="5" s="1"/>
  <c r="AD252" i="1"/>
  <c r="H683" i="5"/>
  <c r="R683" i="5" s="1"/>
  <c r="AD251" i="1"/>
  <c r="CR251" i="1" s="1"/>
  <c r="Q251" i="1" s="1"/>
  <c r="CT250" i="1"/>
  <c r="S250" i="1" s="1"/>
  <c r="CY250" i="1" s="1"/>
  <c r="X250" i="1" s="1"/>
  <c r="T677" i="5" s="1"/>
  <c r="U677" i="5"/>
  <c r="S677" i="5"/>
  <c r="GK249" i="1"/>
  <c r="K672" i="5"/>
  <c r="CT247" i="1"/>
  <c r="U666" i="5"/>
  <c r="S666" i="5"/>
  <c r="AD246" i="1"/>
  <c r="H661" i="5"/>
  <c r="R661" i="5" s="1"/>
  <c r="CQ240" i="1"/>
  <c r="P240" i="1" s="1"/>
  <c r="H643" i="5"/>
  <c r="W643" i="5" s="1"/>
  <c r="L632" i="5"/>
  <c r="Q632" i="5" s="1"/>
  <c r="L630" i="5"/>
  <c r="CQ234" i="1"/>
  <c r="P234" i="1" s="1"/>
  <c r="H584" i="5"/>
  <c r="R584" i="5" s="1"/>
  <c r="AD224" i="1"/>
  <c r="CQ222" i="1"/>
  <c r="P222" i="1" s="1"/>
  <c r="L553" i="5"/>
  <c r="Q553" i="5" s="1"/>
  <c r="L551" i="5"/>
  <c r="K527" i="5"/>
  <c r="GK207" i="1"/>
  <c r="L533" i="5"/>
  <c r="Q533" i="5" s="1"/>
  <c r="L531" i="5"/>
  <c r="CR207" i="1"/>
  <c r="Q207" i="1" s="1"/>
  <c r="K526" i="5" s="1"/>
  <c r="H526" i="5"/>
  <c r="K449" i="5"/>
  <c r="L457" i="5"/>
  <c r="Q457" i="5" s="1"/>
  <c r="L455" i="5"/>
  <c r="CZ144" i="1"/>
  <c r="Y144" i="1" s="1"/>
  <c r="V402" i="5" s="1"/>
  <c r="CY144" i="1"/>
  <c r="X144" i="1" s="1"/>
  <c r="T402" i="5" s="1"/>
  <c r="CB128" i="1"/>
  <c r="AS173" i="1"/>
  <c r="GK88" i="1"/>
  <c r="K323" i="5"/>
  <c r="AB81" i="1"/>
  <c r="CR81" i="1"/>
  <c r="Q81" i="1" s="1"/>
  <c r="L296" i="5"/>
  <c r="Q296" i="5" s="1"/>
  <c r="L293" i="5"/>
  <c r="BC273" i="1"/>
  <c r="L766" i="5"/>
  <c r="Q766" i="5" s="1"/>
  <c r="L765" i="5"/>
  <c r="CT265" i="1"/>
  <c r="S265" i="1" s="1"/>
  <c r="K738" i="5" s="1"/>
  <c r="U737" i="5"/>
  <c r="H740" i="5" s="1"/>
  <c r="S737" i="5"/>
  <c r="H739" i="5" s="1"/>
  <c r="H738" i="5"/>
  <c r="H726" i="5"/>
  <c r="U725" i="5"/>
  <c r="H728" i="5" s="1"/>
  <c r="S725" i="5"/>
  <c r="H727" i="5" s="1"/>
  <c r="H720" i="5"/>
  <c r="U719" i="5"/>
  <c r="H722" i="5" s="1"/>
  <c r="S719" i="5"/>
  <c r="H721" i="5" s="1"/>
  <c r="CQ254" i="1"/>
  <c r="P254" i="1" s="1"/>
  <c r="K694" i="5" s="1"/>
  <c r="L665" i="5"/>
  <c r="L668" i="5"/>
  <c r="Q668" i="5" s="1"/>
  <c r="G204" i="1"/>
  <c r="AF779" i="5"/>
  <c r="A779" i="5"/>
  <c r="CT271" i="1"/>
  <c r="S271" i="1" s="1"/>
  <c r="K774" i="5" s="1"/>
  <c r="H774" i="5"/>
  <c r="U773" i="5"/>
  <c r="H776" i="5" s="1"/>
  <c r="S773" i="5"/>
  <c r="H775" i="5" s="1"/>
  <c r="AB270" i="1"/>
  <c r="CS269" i="1"/>
  <c r="R269" i="1" s="1"/>
  <c r="GK269" i="1" s="1"/>
  <c r="CT268" i="1"/>
  <c r="S268" i="1" s="1"/>
  <c r="K756" i="5" s="1"/>
  <c r="CT267" i="1"/>
  <c r="S267" i="1" s="1"/>
  <c r="K750" i="5" s="1"/>
  <c r="H750" i="5"/>
  <c r="U749" i="5"/>
  <c r="H752" i="5" s="1"/>
  <c r="S749" i="5"/>
  <c r="H751" i="5" s="1"/>
  <c r="AB266" i="1"/>
  <c r="CS265" i="1"/>
  <c r="R265" i="1" s="1"/>
  <c r="GK265" i="1" s="1"/>
  <c r="CT263" i="1"/>
  <c r="S263" i="1" s="1"/>
  <c r="K726" i="5" s="1"/>
  <c r="CT262" i="1"/>
  <c r="S262" i="1" s="1"/>
  <c r="K720" i="5" s="1"/>
  <c r="AD262" i="1"/>
  <c r="CR262" i="1" s="1"/>
  <c r="Q262" i="1" s="1"/>
  <c r="AB261" i="1"/>
  <c r="CT260" i="1"/>
  <c r="S260" i="1" s="1"/>
  <c r="CY260" i="1" s="1"/>
  <c r="X260" i="1" s="1"/>
  <c r="T711" i="5" s="1"/>
  <c r="CQ259" i="1"/>
  <c r="P259" i="1" s="1"/>
  <c r="CT258" i="1"/>
  <c r="S258" i="1" s="1"/>
  <c r="W257" i="1"/>
  <c r="U255" i="1"/>
  <c r="V255" i="1"/>
  <c r="AB255" i="1"/>
  <c r="CT254" i="1"/>
  <c r="S254" i="1" s="1"/>
  <c r="K691" i="5" s="1"/>
  <c r="CT253" i="1"/>
  <c r="U688" i="5"/>
  <c r="S688" i="5"/>
  <c r="CS252" i="1"/>
  <c r="R252" i="1" s="1"/>
  <c r="CQ252" i="1"/>
  <c r="P252" i="1" s="1"/>
  <c r="H684" i="5"/>
  <c r="P251" i="1"/>
  <c r="H678" i="5"/>
  <c r="W678" i="5" s="1"/>
  <c r="H670" i="5"/>
  <c r="R670" i="5" s="1"/>
  <c r="U669" i="5"/>
  <c r="S669" i="5"/>
  <c r="U667" i="5"/>
  <c r="S667" i="5"/>
  <c r="V247" i="1"/>
  <c r="CS246" i="1"/>
  <c r="R246" i="1" s="1"/>
  <c r="CQ246" i="1"/>
  <c r="P246" i="1" s="1"/>
  <c r="H662" i="5"/>
  <c r="CT245" i="1"/>
  <c r="S245" i="1" s="1"/>
  <c r="AD245" i="1"/>
  <c r="CR245" i="1" s="1"/>
  <c r="Q245" i="1" s="1"/>
  <c r="BZ273" i="1"/>
  <c r="CS244" i="1"/>
  <c r="R244" i="1" s="1"/>
  <c r="GK244" i="1" s="1"/>
  <c r="H655" i="5"/>
  <c r="W655" i="5" s="1"/>
  <c r="H648" i="5"/>
  <c r="R648" i="5" s="1"/>
  <c r="U647" i="5"/>
  <c r="S647" i="5"/>
  <c r="E631" i="5"/>
  <c r="R236" i="1"/>
  <c r="GK236" i="1" s="1"/>
  <c r="GX236" i="1"/>
  <c r="CQ231" i="1"/>
  <c r="P231" i="1" s="1"/>
  <c r="CT230" i="1"/>
  <c r="S230" i="1" s="1"/>
  <c r="S609" i="5"/>
  <c r="U609" i="5"/>
  <c r="H598" i="5"/>
  <c r="X598" i="5" s="1"/>
  <c r="CQ227" i="1"/>
  <c r="P227" i="1" s="1"/>
  <c r="CS224" i="1"/>
  <c r="R224" i="1" s="1"/>
  <c r="U576" i="5"/>
  <c r="S576" i="5"/>
  <c r="CT220" i="1"/>
  <c r="S220" i="1" s="1"/>
  <c r="GX219" i="1"/>
  <c r="E575" i="5"/>
  <c r="CT214" i="1"/>
  <c r="S214" i="1" s="1"/>
  <c r="U562" i="5"/>
  <c r="S562" i="5"/>
  <c r="CS209" i="1"/>
  <c r="R209" i="1" s="1"/>
  <c r="H537" i="5"/>
  <c r="R537" i="5" s="1"/>
  <c r="V208" i="1"/>
  <c r="AD208" i="1"/>
  <c r="CS208" i="1"/>
  <c r="R208" i="1" s="1"/>
  <c r="GK208" i="1" s="1"/>
  <c r="L494" i="5"/>
  <c r="Q494" i="5" s="1"/>
  <c r="L492" i="5"/>
  <c r="CR139" i="1"/>
  <c r="Q139" i="1" s="1"/>
  <c r="K378" i="5" s="1"/>
  <c r="H378" i="5"/>
  <c r="L742" i="5"/>
  <c r="Q742" i="5" s="1"/>
  <c r="L741" i="5"/>
  <c r="H677" i="5"/>
  <c r="W677" i="5" s="1"/>
  <c r="CQ249" i="1"/>
  <c r="P249" i="1" s="1"/>
  <c r="K673" i="5" s="1"/>
  <c r="H673" i="5"/>
  <c r="H659" i="5"/>
  <c r="R659" i="5" s="1"/>
  <c r="U658" i="5"/>
  <c r="S658" i="5"/>
  <c r="H663" i="5" s="1"/>
  <c r="F277" i="1"/>
  <c r="H768" i="5"/>
  <c r="U767" i="5"/>
  <c r="H770" i="5" s="1"/>
  <c r="S767" i="5"/>
  <c r="H769" i="5" s="1"/>
  <c r="L760" i="5"/>
  <c r="Q760" i="5" s="1"/>
  <c r="L759" i="5"/>
  <c r="H744" i="5"/>
  <c r="U743" i="5"/>
  <c r="H746" i="5" s="1"/>
  <c r="S743" i="5"/>
  <c r="H745" i="5" s="1"/>
  <c r="CT264" i="1"/>
  <c r="S264" i="1" s="1"/>
  <c r="K732" i="5" s="1"/>
  <c r="CS263" i="1"/>
  <c r="R263" i="1" s="1"/>
  <c r="GK263" i="1" s="1"/>
  <c r="U713" i="5"/>
  <c r="H716" i="5" s="1"/>
  <c r="S713" i="5"/>
  <c r="H715" i="5" s="1"/>
  <c r="H714" i="5"/>
  <c r="P260" i="1"/>
  <c r="CT259" i="1"/>
  <c r="U710" i="5"/>
  <c r="S710" i="5"/>
  <c r="GX258" i="1"/>
  <c r="R258" i="1"/>
  <c r="GK258" i="1" s="1"/>
  <c r="CQ258" i="1"/>
  <c r="H709" i="5"/>
  <c r="W709" i="5" s="1"/>
  <c r="U708" i="5"/>
  <c r="S708" i="5"/>
  <c r="CT256" i="1"/>
  <c r="S256" i="1" s="1"/>
  <c r="CT255" i="1"/>
  <c r="S255" i="1" s="1"/>
  <c r="CQ255" i="1"/>
  <c r="P255" i="1" s="1"/>
  <c r="H698" i="5"/>
  <c r="W698" i="5" s="1"/>
  <c r="L699" i="5"/>
  <c r="Q699" i="5" s="1"/>
  <c r="L697" i="5"/>
  <c r="AD254" i="1"/>
  <c r="V253" i="1"/>
  <c r="U678" i="5"/>
  <c r="S678" i="5"/>
  <c r="AD249" i="1"/>
  <c r="H672" i="5"/>
  <c r="R672" i="5" s="1"/>
  <c r="CS247" i="1"/>
  <c r="R247" i="1" s="1"/>
  <c r="GK247" i="1" s="1"/>
  <c r="H666" i="5"/>
  <c r="W666" i="5" s="1"/>
  <c r="P245" i="1"/>
  <c r="H656" i="5"/>
  <c r="W656" i="5" s="1"/>
  <c r="AD239" i="1"/>
  <c r="CR239" i="1" s="1"/>
  <c r="Q239" i="1" s="1"/>
  <c r="CS239" i="1"/>
  <c r="R239" i="1" s="1"/>
  <c r="GK239" i="1" s="1"/>
  <c r="GK237" i="1"/>
  <c r="K636" i="5"/>
  <c r="L646" i="5"/>
  <c r="Q646" i="5" s="1"/>
  <c r="L640" i="5"/>
  <c r="CR237" i="1"/>
  <c r="Q237" i="1" s="1"/>
  <c r="K635" i="5" s="1"/>
  <c r="H635" i="5"/>
  <c r="V219" i="1"/>
  <c r="H573" i="5"/>
  <c r="W573" i="5" s="1"/>
  <c r="CQ217" i="1"/>
  <c r="P217" i="1" s="1"/>
  <c r="GK213" i="1"/>
  <c r="K557" i="5"/>
  <c r="L543" i="5"/>
  <c r="Q543" i="5" s="1"/>
  <c r="L541" i="5"/>
  <c r="L506" i="5"/>
  <c r="Q506" i="5" s="1"/>
  <c r="L505" i="5"/>
  <c r="L486" i="5"/>
  <c r="Q486" i="5" s="1"/>
  <c r="L484" i="5"/>
  <c r="K469" i="5"/>
  <c r="AB157" i="1"/>
  <c r="CR157" i="1"/>
  <c r="Q157" i="1" s="1"/>
  <c r="L318" i="5"/>
  <c r="Q318" i="5" s="1"/>
  <c r="L316" i="5"/>
  <c r="GK83" i="1"/>
  <c r="K300" i="5"/>
  <c r="L654" i="5"/>
  <c r="L657" i="5"/>
  <c r="Q657" i="5" s="1"/>
  <c r="CQ243" i="1"/>
  <c r="P243" i="1" s="1"/>
  <c r="K651" i="5" s="1"/>
  <c r="H651" i="5"/>
  <c r="AD241" i="1"/>
  <c r="CS241" i="1"/>
  <c r="R241" i="1" s="1"/>
  <c r="GK241" i="1" s="1"/>
  <c r="AD235" i="1"/>
  <c r="H626" i="5"/>
  <c r="R626" i="5" s="1"/>
  <c r="CS235" i="1"/>
  <c r="R235" i="1" s="1"/>
  <c r="GK229" i="1"/>
  <c r="K604" i="5"/>
  <c r="AB223" i="1"/>
  <c r="H579" i="5"/>
  <c r="W579" i="5" s="1"/>
  <c r="S219" i="1"/>
  <c r="CT211" i="1"/>
  <c r="S211" i="1" s="1"/>
  <c r="K545" i="5" s="1"/>
  <c r="H545" i="5"/>
  <c r="U544" i="5"/>
  <c r="S544" i="5"/>
  <c r="GX208" i="1"/>
  <c r="E532" i="5"/>
  <c r="CR163" i="1"/>
  <c r="Q163" i="1" s="1"/>
  <c r="K470" i="5" s="1"/>
  <c r="H470" i="5"/>
  <c r="GK80" i="1"/>
  <c r="K289" i="5"/>
  <c r="CT244" i="1"/>
  <c r="S244" i="1" s="1"/>
  <c r="U655" i="5"/>
  <c r="S655" i="5"/>
  <c r="GK243" i="1"/>
  <c r="K650" i="5"/>
  <c r="U645" i="5"/>
  <c r="S645" i="5"/>
  <c r="H644" i="5"/>
  <c r="W644" i="5" s="1"/>
  <c r="GX239" i="1"/>
  <c r="E642" i="5"/>
  <c r="T238" i="1"/>
  <c r="K637" i="5"/>
  <c r="V236" i="1"/>
  <c r="H631" i="5"/>
  <c r="W631" i="5" s="1"/>
  <c r="CQ235" i="1"/>
  <c r="P235" i="1" s="1"/>
  <c r="K627" i="5" s="1"/>
  <c r="H627" i="5"/>
  <c r="CT233" i="1"/>
  <c r="S620" i="5"/>
  <c r="U620" i="5"/>
  <c r="L622" i="5"/>
  <c r="Q622" i="5" s="1"/>
  <c r="L619" i="5"/>
  <c r="H613" i="5"/>
  <c r="R613" i="5" s="1"/>
  <c r="U612" i="5"/>
  <c r="S612" i="5"/>
  <c r="S610" i="5"/>
  <c r="U610" i="5"/>
  <c r="H602" i="5"/>
  <c r="R602" i="5" s="1"/>
  <c r="U601" i="5"/>
  <c r="H607" i="5" s="1"/>
  <c r="S601" i="5"/>
  <c r="H606" i="5" s="1"/>
  <c r="S599" i="5"/>
  <c r="U599" i="5"/>
  <c r="L600" i="5"/>
  <c r="Q600" i="5" s="1"/>
  <c r="L597" i="5"/>
  <c r="S590" i="5"/>
  <c r="H591" i="5"/>
  <c r="U590" i="5"/>
  <c r="U588" i="5"/>
  <c r="S588" i="5"/>
  <c r="L589" i="5"/>
  <c r="Q589" i="5" s="1"/>
  <c r="L587" i="5"/>
  <c r="U579" i="5"/>
  <c r="S579" i="5"/>
  <c r="CT221" i="1"/>
  <c r="U577" i="5"/>
  <c r="S577" i="5"/>
  <c r="R219" i="1"/>
  <c r="GK219" i="1" s="1"/>
  <c r="AB219" i="1"/>
  <c r="H575" i="5"/>
  <c r="W575" i="5" s="1"/>
  <c r="GX218" i="1"/>
  <c r="CQ218" i="1"/>
  <c r="P218" i="1" s="1"/>
  <c r="GX217" i="1"/>
  <c r="L580" i="5"/>
  <c r="Q580" i="5" s="1"/>
  <c r="L572" i="5"/>
  <c r="H566" i="5"/>
  <c r="R566" i="5" s="1"/>
  <c r="U565" i="5"/>
  <c r="S565" i="5"/>
  <c r="U563" i="5"/>
  <c r="S563" i="5"/>
  <c r="P214" i="1"/>
  <c r="H555" i="5"/>
  <c r="R555" i="5" s="1"/>
  <c r="U554" i="5"/>
  <c r="S554" i="5"/>
  <c r="H559" i="5" s="1"/>
  <c r="W212" i="1"/>
  <c r="U552" i="5"/>
  <c r="S552" i="5"/>
  <c r="AD211" i="1"/>
  <c r="H546" i="5" s="1"/>
  <c r="H547" i="5"/>
  <c r="R547" i="5" s="1"/>
  <c r="H542" i="5"/>
  <c r="W542" i="5" s="1"/>
  <c r="CZ209" i="1"/>
  <c r="Y209" i="1" s="1"/>
  <c r="V534" i="5" s="1"/>
  <c r="K535" i="5"/>
  <c r="S208" i="1"/>
  <c r="CQ208" i="1"/>
  <c r="H532" i="5"/>
  <c r="W532" i="5" s="1"/>
  <c r="K528" i="5"/>
  <c r="L522" i="5"/>
  <c r="Q522" i="5" s="1"/>
  <c r="L521" i="5"/>
  <c r="H516" i="5"/>
  <c r="U515" i="5"/>
  <c r="H520" i="5" s="1"/>
  <c r="S515" i="5"/>
  <c r="H519" i="5" s="1"/>
  <c r="G128" i="1"/>
  <c r="A513" i="5"/>
  <c r="L512" i="5"/>
  <c r="Q512" i="5" s="1"/>
  <c r="L511" i="5"/>
  <c r="AB169" i="1"/>
  <c r="U495" i="5"/>
  <c r="H498" i="5" s="1"/>
  <c r="S495" i="5"/>
  <c r="H497" i="5" s="1"/>
  <c r="H496" i="5"/>
  <c r="H476" i="5"/>
  <c r="X476" i="5" s="1"/>
  <c r="W162" i="1"/>
  <c r="CS162" i="1"/>
  <c r="R162" i="1" s="1"/>
  <c r="GK162" i="1" s="1"/>
  <c r="CQ162" i="1"/>
  <c r="P162" i="1" s="1"/>
  <c r="CP162" i="1" s="1"/>
  <c r="O162" i="1" s="1"/>
  <c r="K466" i="5" s="1"/>
  <c r="H466" i="5"/>
  <c r="X466" i="5" s="1"/>
  <c r="CS161" i="1"/>
  <c r="R161" i="1" s="1"/>
  <c r="L467" i="5"/>
  <c r="Q467" i="5" s="1"/>
  <c r="L465" i="5"/>
  <c r="AD161" i="1"/>
  <c r="AD160" i="1"/>
  <c r="CR160" i="1" s="1"/>
  <c r="S448" i="5"/>
  <c r="H449" i="5"/>
  <c r="R449" i="5" s="1"/>
  <c r="U448" i="5"/>
  <c r="R158" i="1"/>
  <c r="GK158" i="1" s="1"/>
  <c r="CT157" i="1"/>
  <c r="U445" i="5"/>
  <c r="S445" i="5"/>
  <c r="U443" i="5"/>
  <c r="S443" i="5"/>
  <c r="CP154" i="1"/>
  <c r="O154" i="1" s="1"/>
  <c r="K442" i="5" s="1"/>
  <c r="H442" i="5"/>
  <c r="X442" i="5" s="1"/>
  <c r="CT153" i="1"/>
  <c r="S153" i="1" s="1"/>
  <c r="K435" i="5" s="1"/>
  <c r="H435" i="5"/>
  <c r="R435" i="5" s="1"/>
  <c r="U434" i="5"/>
  <c r="S434" i="5"/>
  <c r="U152" i="1"/>
  <c r="W152" i="1"/>
  <c r="S432" i="5"/>
  <c r="U432" i="5"/>
  <c r="GX151" i="1"/>
  <c r="E431" i="5"/>
  <c r="L433" i="5"/>
  <c r="Q433" i="5" s="1"/>
  <c r="L430" i="5"/>
  <c r="H426" i="5"/>
  <c r="R426" i="5" s="1"/>
  <c r="U425" i="5"/>
  <c r="S425" i="5"/>
  <c r="V149" i="1"/>
  <c r="AD148" i="1"/>
  <c r="H418" i="5"/>
  <c r="R418" i="5" s="1"/>
  <c r="W147" i="1"/>
  <c r="U413" i="5"/>
  <c r="S413" i="5"/>
  <c r="H406" i="5"/>
  <c r="U405" i="5"/>
  <c r="S405" i="5"/>
  <c r="H410" i="5" s="1"/>
  <c r="L393" i="5"/>
  <c r="Q393" i="5" s="1"/>
  <c r="L391" i="5"/>
  <c r="AD141" i="1"/>
  <c r="CR141" i="1" s="1"/>
  <c r="Q141" i="1" s="1"/>
  <c r="S384" i="5"/>
  <c r="U384" i="5"/>
  <c r="L385" i="5"/>
  <c r="Q385" i="5" s="1"/>
  <c r="L383" i="5"/>
  <c r="CQ136" i="1"/>
  <c r="P136" i="1" s="1"/>
  <c r="CQ135" i="1"/>
  <c r="P135" i="1" s="1"/>
  <c r="H363" i="5"/>
  <c r="X363" i="5" s="1"/>
  <c r="H358" i="5"/>
  <c r="U357" i="5"/>
  <c r="S357" i="5"/>
  <c r="H355" i="5"/>
  <c r="X355" i="5" s="1"/>
  <c r="AD131" i="1"/>
  <c r="CR131" i="1" s="1"/>
  <c r="Q131" i="1" s="1"/>
  <c r="L347" i="5"/>
  <c r="Q347" i="5" s="1"/>
  <c r="L345" i="5"/>
  <c r="I95" i="1"/>
  <c r="CT92" i="1"/>
  <c r="CQ91" i="1"/>
  <c r="H330" i="5"/>
  <c r="W330" i="5" s="1"/>
  <c r="AD90" i="1"/>
  <c r="CR90" i="1" s="1"/>
  <c r="U88" i="1"/>
  <c r="H324" i="5"/>
  <c r="CQ86" i="1"/>
  <c r="P86" i="1" s="1"/>
  <c r="K313" i="5" s="1"/>
  <c r="C309" i="5"/>
  <c r="E308" i="5"/>
  <c r="CS84" i="1"/>
  <c r="R84" i="1" s="1"/>
  <c r="GK84" i="1" s="1"/>
  <c r="H305" i="5"/>
  <c r="W305" i="5" s="1"/>
  <c r="CQ83" i="1"/>
  <c r="P83" i="1" s="1"/>
  <c r="K301" i="5" s="1"/>
  <c r="H301" i="5"/>
  <c r="U81" i="1"/>
  <c r="CQ78" i="1"/>
  <c r="P78" i="1" s="1"/>
  <c r="H276" i="5"/>
  <c r="R276" i="5" s="1"/>
  <c r="U275" i="5"/>
  <c r="S275" i="5"/>
  <c r="L274" i="5"/>
  <c r="Q274" i="5" s="1"/>
  <c r="L273" i="5"/>
  <c r="U267" i="5"/>
  <c r="S267" i="5"/>
  <c r="CT75" i="1"/>
  <c r="S75" i="1" s="1"/>
  <c r="CY75" i="1" s="1"/>
  <c r="X75" i="1" s="1"/>
  <c r="T267" i="5" s="1"/>
  <c r="CT74" i="1"/>
  <c r="U266" i="5"/>
  <c r="S266" i="5"/>
  <c r="L268" i="5"/>
  <c r="Q268" i="5" s="1"/>
  <c r="L265" i="5"/>
  <c r="S256" i="5"/>
  <c r="U256" i="5"/>
  <c r="CT72" i="1"/>
  <c r="S72" i="1" s="1"/>
  <c r="AD71" i="1"/>
  <c r="CS71" i="1"/>
  <c r="R71" i="1" s="1"/>
  <c r="GK71" i="1" s="1"/>
  <c r="CQ68" i="1"/>
  <c r="P68" i="1" s="1"/>
  <c r="K241" i="5" s="1"/>
  <c r="CY65" i="1"/>
  <c r="X65" i="1" s="1"/>
  <c r="T217" i="5" s="1"/>
  <c r="K219" i="5"/>
  <c r="K178" i="5"/>
  <c r="L175" i="5"/>
  <c r="Q175" i="5" s="1"/>
  <c r="L173" i="5"/>
  <c r="L78" i="5"/>
  <c r="Q78" i="5" s="1"/>
  <c r="L77" i="5"/>
  <c r="U643" i="5"/>
  <c r="S643" i="5"/>
  <c r="H642" i="5"/>
  <c r="W642" i="5" s="1"/>
  <c r="U641" i="5"/>
  <c r="S641" i="5"/>
  <c r="CT237" i="1"/>
  <c r="S237" i="1" s="1"/>
  <c r="H634" i="5"/>
  <c r="R634" i="5" s="1"/>
  <c r="U633" i="5"/>
  <c r="S633" i="5"/>
  <c r="T236" i="1"/>
  <c r="W236" i="1"/>
  <c r="CT236" i="1"/>
  <c r="S236" i="1" s="1"/>
  <c r="U631" i="5"/>
  <c r="S631" i="5"/>
  <c r="S621" i="5"/>
  <c r="U621" i="5"/>
  <c r="AD232" i="1"/>
  <c r="H615" i="5"/>
  <c r="R615" i="5" s="1"/>
  <c r="L611" i="5"/>
  <c r="Q611" i="5" s="1"/>
  <c r="L608" i="5"/>
  <c r="AD229" i="1"/>
  <c r="H604" i="5"/>
  <c r="R604" i="5" s="1"/>
  <c r="CT227" i="1"/>
  <c r="S598" i="5"/>
  <c r="U598" i="5"/>
  <c r="AD226" i="1"/>
  <c r="H593" i="5"/>
  <c r="R593" i="5" s="1"/>
  <c r="U578" i="5"/>
  <c r="S578" i="5"/>
  <c r="CQ220" i="1"/>
  <c r="H576" i="5"/>
  <c r="W576" i="5" s="1"/>
  <c r="U575" i="5"/>
  <c r="S575" i="5"/>
  <c r="CT217" i="1"/>
  <c r="U573" i="5"/>
  <c r="S573" i="5"/>
  <c r="AD216" i="1"/>
  <c r="H568" i="5"/>
  <c r="R568" i="5" s="1"/>
  <c r="L564" i="5"/>
  <c r="Q564" i="5" s="1"/>
  <c r="L561" i="5"/>
  <c r="AD213" i="1"/>
  <c r="H557" i="5"/>
  <c r="R557" i="5" s="1"/>
  <c r="U542" i="5"/>
  <c r="S542" i="5"/>
  <c r="T208" i="1"/>
  <c r="U523" i="5"/>
  <c r="S523" i="5"/>
  <c r="H525" i="5"/>
  <c r="AD206" i="1"/>
  <c r="H518" i="5"/>
  <c r="R518" i="5" s="1"/>
  <c r="CG173" i="1"/>
  <c r="CG128" i="1" s="1"/>
  <c r="CS171" i="1"/>
  <c r="R171" i="1" s="1"/>
  <c r="GK171" i="1" s="1"/>
  <c r="CT170" i="1"/>
  <c r="S170" i="1" s="1"/>
  <c r="K502" i="5" s="1"/>
  <c r="H502" i="5"/>
  <c r="U501" i="5"/>
  <c r="H504" i="5" s="1"/>
  <c r="S501" i="5"/>
  <c r="H503" i="5" s="1"/>
  <c r="AB168" i="1"/>
  <c r="CQ167" i="1"/>
  <c r="P167" i="1" s="1"/>
  <c r="K489" i="5" s="1"/>
  <c r="H489" i="5"/>
  <c r="AB164" i="1"/>
  <c r="S476" i="5"/>
  <c r="U476" i="5"/>
  <c r="K462" i="5"/>
  <c r="CQ160" i="1"/>
  <c r="P160" i="1" s="1"/>
  <c r="H456" i="5"/>
  <c r="X456" i="5" s="1"/>
  <c r="CS159" i="1"/>
  <c r="R159" i="1" s="1"/>
  <c r="CY159" i="1" s="1"/>
  <c r="X159" i="1" s="1"/>
  <c r="T448" i="5" s="1"/>
  <c r="H451" i="5"/>
  <c r="R451" i="5" s="1"/>
  <c r="U444" i="5"/>
  <c r="S444" i="5"/>
  <c r="GX155" i="1"/>
  <c r="E443" i="5"/>
  <c r="U442" i="5"/>
  <c r="S442" i="5"/>
  <c r="AD153" i="1"/>
  <c r="H436" i="5" s="1"/>
  <c r="H437" i="5"/>
  <c r="R437" i="5" s="1"/>
  <c r="GX152" i="1"/>
  <c r="S152" i="1"/>
  <c r="R149" i="1"/>
  <c r="GK149" i="1" s="1"/>
  <c r="U149" i="1"/>
  <c r="H423" i="5"/>
  <c r="X423" i="5" s="1"/>
  <c r="GK148" i="1"/>
  <c r="K418" i="5"/>
  <c r="CQ148" i="1"/>
  <c r="P148" i="1" s="1"/>
  <c r="K419" i="5" s="1"/>
  <c r="H419" i="5"/>
  <c r="U147" i="1"/>
  <c r="V147" i="1"/>
  <c r="Q147" i="1"/>
  <c r="CT146" i="1"/>
  <c r="S146" i="1" s="1"/>
  <c r="K406" i="5" s="1"/>
  <c r="CS145" i="1"/>
  <c r="R145" i="1" s="1"/>
  <c r="GK145" i="1" s="1"/>
  <c r="U145" i="1"/>
  <c r="U144" i="1"/>
  <c r="CQ143" i="1"/>
  <c r="P143" i="1" s="1"/>
  <c r="K398" i="5" s="1"/>
  <c r="U142" i="1"/>
  <c r="CQ142" i="1"/>
  <c r="P142" i="1" s="1"/>
  <c r="H392" i="5"/>
  <c r="X392" i="5" s="1"/>
  <c r="V140" i="1"/>
  <c r="AB139" i="1"/>
  <c r="H380" i="5"/>
  <c r="W138" i="1"/>
  <c r="CT138" i="1"/>
  <c r="S138" i="1" s="1"/>
  <c r="U374" i="5"/>
  <c r="S374" i="5"/>
  <c r="L375" i="5"/>
  <c r="Q375" i="5" s="1"/>
  <c r="L373" i="5"/>
  <c r="AD137" i="1"/>
  <c r="W136" i="1"/>
  <c r="CT136" i="1"/>
  <c r="S136" i="1" s="1"/>
  <c r="S364" i="5"/>
  <c r="U364" i="5"/>
  <c r="CS135" i="1"/>
  <c r="R135" i="1" s="1"/>
  <c r="GK135" i="1" s="1"/>
  <c r="CQ133" i="1"/>
  <c r="P133" i="1" s="1"/>
  <c r="L356" i="5"/>
  <c r="Q356" i="5" s="1"/>
  <c r="L354" i="5"/>
  <c r="CQ132" i="1"/>
  <c r="P132" i="1" s="1"/>
  <c r="K351" i="5" s="1"/>
  <c r="H351" i="5"/>
  <c r="P131" i="1"/>
  <c r="CQ130" i="1"/>
  <c r="P130" i="1" s="1"/>
  <c r="K342" i="5" s="1"/>
  <c r="BC97" i="1"/>
  <c r="CQ95" i="1"/>
  <c r="H334" i="5"/>
  <c r="W334" i="5" s="1"/>
  <c r="CS94" i="1"/>
  <c r="CQ90" i="1"/>
  <c r="CQ88" i="1"/>
  <c r="P88" i="1" s="1"/>
  <c r="K324" i="5" s="1"/>
  <c r="W86" i="1"/>
  <c r="CT86" i="1"/>
  <c r="S86" i="1" s="1"/>
  <c r="K310" i="5" s="1"/>
  <c r="U308" i="5"/>
  <c r="S308" i="5"/>
  <c r="H310" i="5"/>
  <c r="R310" i="5" s="1"/>
  <c r="U306" i="5"/>
  <c r="S306" i="5"/>
  <c r="CQ84" i="1"/>
  <c r="P84" i="1" s="1"/>
  <c r="CQ82" i="1"/>
  <c r="P82" i="1" s="1"/>
  <c r="P81" i="1"/>
  <c r="H294" i="5"/>
  <c r="W294" i="5" s="1"/>
  <c r="U286" i="5"/>
  <c r="S286" i="5"/>
  <c r="H287" i="5"/>
  <c r="R287" i="5" s="1"/>
  <c r="CQ79" i="1"/>
  <c r="P79" i="1" s="1"/>
  <c r="W78" i="1"/>
  <c r="CT78" i="1"/>
  <c r="S78" i="1" s="1"/>
  <c r="U283" i="5"/>
  <c r="S283" i="5"/>
  <c r="GX74" i="1"/>
  <c r="V74" i="1"/>
  <c r="Q74" i="1"/>
  <c r="CS72" i="1"/>
  <c r="R72" i="1" s="1"/>
  <c r="GK72" i="1" s="1"/>
  <c r="AD72" i="1"/>
  <c r="CR72" i="1" s="1"/>
  <c r="Q72" i="1" s="1"/>
  <c r="AD243" i="1"/>
  <c r="H650" i="5"/>
  <c r="R650" i="5" s="1"/>
  <c r="CQ242" i="1"/>
  <c r="P242" i="1" s="1"/>
  <c r="CT241" i="1"/>
  <c r="U644" i="5"/>
  <c r="S644" i="5"/>
  <c r="CT240" i="1"/>
  <c r="S240" i="1" s="1"/>
  <c r="CT239" i="1"/>
  <c r="U642" i="5"/>
  <c r="S642" i="5"/>
  <c r="V238" i="1"/>
  <c r="H624" i="5"/>
  <c r="R624" i="5" s="1"/>
  <c r="S623" i="5"/>
  <c r="H628" i="5" s="1"/>
  <c r="U623" i="5"/>
  <c r="CS233" i="1"/>
  <c r="R233" i="1" s="1"/>
  <c r="GK233" i="1" s="1"/>
  <c r="H620" i="5"/>
  <c r="W620" i="5" s="1"/>
  <c r="CS232" i="1"/>
  <c r="R232" i="1" s="1"/>
  <c r="CQ232" i="1"/>
  <c r="P232" i="1" s="1"/>
  <c r="H616" i="5"/>
  <c r="AD231" i="1"/>
  <c r="CR231" i="1" s="1"/>
  <c r="Q231" i="1" s="1"/>
  <c r="V230" i="1"/>
  <c r="H609" i="5"/>
  <c r="W609" i="5" s="1"/>
  <c r="CQ229" i="1"/>
  <c r="P229" i="1" s="1"/>
  <c r="K605" i="5" s="1"/>
  <c r="H605" i="5"/>
  <c r="AD228" i="1"/>
  <c r="CR228" i="1" s="1"/>
  <c r="Q228" i="1" s="1"/>
  <c r="V227" i="1"/>
  <c r="CS226" i="1"/>
  <c r="R226" i="1" s="1"/>
  <c r="CQ226" i="1"/>
  <c r="P226" i="1" s="1"/>
  <c r="H594" i="5"/>
  <c r="AD225" i="1"/>
  <c r="CR225" i="1" s="1"/>
  <c r="Q225" i="1" s="1"/>
  <c r="CT224" i="1"/>
  <c r="S224" i="1" s="1"/>
  <c r="H582" i="5"/>
  <c r="U581" i="5"/>
  <c r="H586" i="5" s="1"/>
  <c r="S581" i="5"/>
  <c r="H585" i="5" s="1"/>
  <c r="GX223" i="1"/>
  <c r="E579" i="5"/>
  <c r="CS221" i="1"/>
  <c r="R221" i="1" s="1"/>
  <c r="GK221" i="1" s="1"/>
  <c r="H577" i="5"/>
  <c r="W577" i="5" s="1"/>
  <c r="W218" i="1"/>
  <c r="U574" i="5"/>
  <c r="S574" i="5"/>
  <c r="V217" i="1"/>
  <c r="CS216" i="1"/>
  <c r="R216" i="1" s="1"/>
  <c r="CQ216" i="1"/>
  <c r="P216" i="1" s="1"/>
  <c r="H569" i="5"/>
  <c r="CT215" i="1"/>
  <c r="S215" i="1" s="1"/>
  <c r="AD215" i="1"/>
  <c r="CR215" i="1" s="1"/>
  <c r="Q215" i="1" s="1"/>
  <c r="H562" i="5"/>
  <c r="W562" i="5" s="1"/>
  <c r="CT213" i="1"/>
  <c r="S213" i="1" s="1"/>
  <c r="K555" i="5" s="1"/>
  <c r="CQ213" i="1"/>
  <c r="P213" i="1" s="1"/>
  <c r="K558" i="5" s="1"/>
  <c r="H558" i="5"/>
  <c r="CQ212" i="1"/>
  <c r="P212" i="1" s="1"/>
  <c r="CQ211" i="1"/>
  <c r="P211" i="1" s="1"/>
  <c r="K548" i="5" s="1"/>
  <c r="CT210" i="1"/>
  <c r="S210" i="1" s="1"/>
  <c r="CP210" i="1" s="1"/>
  <c r="O210" i="1" s="1"/>
  <c r="S534" i="5"/>
  <c r="H535" i="5"/>
  <c r="R535" i="5" s="1"/>
  <c r="U534" i="5"/>
  <c r="H540" i="5" s="1"/>
  <c r="W208" i="1"/>
  <c r="U532" i="5"/>
  <c r="S532" i="5"/>
  <c r="CT207" i="1"/>
  <c r="S207" i="1" s="1"/>
  <c r="K525" i="5" s="1"/>
  <c r="C524" i="5"/>
  <c r="E523" i="5"/>
  <c r="CS206" i="1"/>
  <c r="R206" i="1" s="1"/>
  <c r="F177" i="1"/>
  <c r="CT171" i="1"/>
  <c r="S171" i="1" s="1"/>
  <c r="K508" i="5" s="1"/>
  <c r="H508" i="5"/>
  <c r="U507" i="5"/>
  <c r="H510" i="5" s="1"/>
  <c r="S507" i="5"/>
  <c r="H509" i="5" s="1"/>
  <c r="CS169" i="1"/>
  <c r="R169" i="1" s="1"/>
  <c r="GK169" i="1" s="1"/>
  <c r="L500" i="5"/>
  <c r="Q500" i="5" s="1"/>
  <c r="L499" i="5"/>
  <c r="H493" i="5"/>
  <c r="X493" i="5" s="1"/>
  <c r="CS167" i="1"/>
  <c r="R167" i="1" s="1"/>
  <c r="GK167" i="1" s="1"/>
  <c r="CQ166" i="1"/>
  <c r="P166" i="1" s="1"/>
  <c r="CQ165" i="1"/>
  <c r="P165" i="1" s="1"/>
  <c r="K481" i="5" s="1"/>
  <c r="CT164" i="1"/>
  <c r="S164" i="1" s="1"/>
  <c r="T164" i="1"/>
  <c r="E476" i="5"/>
  <c r="L477" i="5"/>
  <c r="Q477" i="5" s="1"/>
  <c r="L475" i="5"/>
  <c r="S468" i="5"/>
  <c r="H473" i="5" s="1"/>
  <c r="H469" i="5"/>
  <c r="U468" i="5"/>
  <c r="U162" i="1"/>
  <c r="U466" i="5"/>
  <c r="S466" i="5"/>
  <c r="AB161" i="1"/>
  <c r="H459" i="5"/>
  <c r="U458" i="5"/>
  <c r="H464" i="5" s="1"/>
  <c r="S458" i="5"/>
  <c r="H463" i="5" s="1"/>
  <c r="AB160" i="1"/>
  <c r="S456" i="5"/>
  <c r="U456" i="5"/>
  <c r="AB158" i="1"/>
  <c r="H446" i="5"/>
  <c r="X446" i="5" s="1"/>
  <c r="CS155" i="1"/>
  <c r="R155" i="1" s="1"/>
  <c r="GK155" i="1" s="1"/>
  <c r="U155" i="1"/>
  <c r="CS153" i="1"/>
  <c r="R153" i="1" s="1"/>
  <c r="K437" i="5" s="1"/>
  <c r="L447" i="5"/>
  <c r="Q447" i="5" s="1"/>
  <c r="L441" i="5"/>
  <c r="CS152" i="1"/>
  <c r="R152" i="1" s="1"/>
  <c r="GK152" i="1" s="1"/>
  <c r="CQ152" i="1"/>
  <c r="P152" i="1" s="1"/>
  <c r="H432" i="5"/>
  <c r="X432" i="5" s="1"/>
  <c r="CP151" i="1"/>
  <c r="O151" i="1" s="1"/>
  <c r="K431" i="5" s="1"/>
  <c r="AB151" i="1"/>
  <c r="H431" i="5"/>
  <c r="X431" i="5" s="1"/>
  <c r="CT150" i="1"/>
  <c r="S150" i="1" s="1"/>
  <c r="K426" i="5" s="1"/>
  <c r="AD150" i="1"/>
  <c r="CR150" i="1" s="1"/>
  <c r="Q150" i="1" s="1"/>
  <c r="CQ149" i="1"/>
  <c r="P149" i="1" s="1"/>
  <c r="CT147" i="1"/>
  <c r="S147" i="1" s="1"/>
  <c r="CQ147" i="1"/>
  <c r="P147" i="1" s="1"/>
  <c r="H413" i="5"/>
  <c r="X413" i="5" s="1"/>
  <c r="GK146" i="1"/>
  <c r="K408" i="5"/>
  <c r="L414" i="5"/>
  <c r="Q414" i="5" s="1"/>
  <c r="L412" i="5"/>
  <c r="AD146" i="1"/>
  <c r="P145" i="1"/>
  <c r="CP145" i="1" s="1"/>
  <c r="O145" i="1" s="1"/>
  <c r="K403" i="5" s="1"/>
  <c r="H403" i="5"/>
  <c r="X403" i="5" s="1"/>
  <c r="CT143" i="1"/>
  <c r="S143" i="1" s="1"/>
  <c r="K395" i="5" s="1"/>
  <c r="S394" i="5"/>
  <c r="H395" i="5"/>
  <c r="U394" i="5"/>
  <c r="CS142" i="1"/>
  <c r="R142" i="1" s="1"/>
  <c r="GK142" i="1" s="1"/>
  <c r="AB142" i="1"/>
  <c r="H387" i="5"/>
  <c r="R387" i="5" s="1"/>
  <c r="U386" i="5"/>
  <c r="S386" i="5"/>
  <c r="CT140" i="1"/>
  <c r="S140" i="1" s="1"/>
  <c r="U140" i="1"/>
  <c r="S376" i="5"/>
  <c r="H381" i="5" s="1"/>
  <c r="H377" i="5"/>
  <c r="R377" i="5" s="1"/>
  <c r="U376" i="5"/>
  <c r="H382" i="5" s="1"/>
  <c r="GK137" i="1"/>
  <c r="K369" i="5"/>
  <c r="AB137" i="1"/>
  <c r="H370" i="5"/>
  <c r="CT135" i="1"/>
  <c r="S135" i="1" s="1"/>
  <c r="S363" i="5"/>
  <c r="U363" i="5"/>
  <c r="CT134" i="1"/>
  <c r="S134" i="1" s="1"/>
  <c r="K358" i="5" s="1"/>
  <c r="L365" i="5"/>
  <c r="Q365" i="5" s="1"/>
  <c r="L362" i="5"/>
  <c r="CT133" i="1"/>
  <c r="S133" i="1" s="1"/>
  <c r="S355" i="5"/>
  <c r="U355" i="5"/>
  <c r="CS132" i="1"/>
  <c r="R132" i="1" s="1"/>
  <c r="GK132" i="1" s="1"/>
  <c r="U346" i="5"/>
  <c r="S346" i="5"/>
  <c r="CT130" i="1"/>
  <c r="S130" i="1" s="1"/>
  <c r="K339" i="5" s="1"/>
  <c r="U338" i="5"/>
  <c r="S338" i="5"/>
  <c r="H339" i="5"/>
  <c r="R339" i="5" s="1"/>
  <c r="R95" i="1"/>
  <c r="GK95" i="1" s="1"/>
  <c r="T95" i="1"/>
  <c r="CT91" i="1"/>
  <c r="S91" i="1" s="1"/>
  <c r="U330" i="5"/>
  <c r="S330" i="5"/>
  <c r="CT90" i="1"/>
  <c r="W88" i="1"/>
  <c r="CT88" i="1"/>
  <c r="S88" i="1" s="1"/>
  <c r="K321" i="5" s="1"/>
  <c r="S319" i="5"/>
  <c r="H321" i="5"/>
  <c r="U319" i="5"/>
  <c r="AD86" i="1"/>
  <c r="H311" i="5" s="1"/>
  <c r="H312" i="5"/>
  <c r="R312" i="5" s="1"/>
  <c r="CT84" i="1"/>
  <c r="U305" i="5"/>
  <c r="S305" i="5"/>
  <c r="L307" i="5"/>
  <c r="Q307" i="5" s="1"/>
  <c r="L304" i="5"/>
  <c r="H298" i="5"/>
  <c r="R298" i="5" s="1"/>
  <c r="U297" i="5"/>
  <c r="H303" i="5" s="1"/>
  <c r="S297" i="5"/>
  <c r="U295" i="5"/>
  <c r="S295" i="5"/>
  <c r="T81" i="1"/>
  <c r="W81" i="1"/>
  <c r="CT81" i="1"/>
  <c r="S81" i="1" s="1"/>
  <c r="CY81" i="1" s="1"/>
  <c r="X81" i="1" s="1"/>
  <c r="T294" i="5" s="1"/>
  <c r="U294" i="5"/>
  <c r="S294" i="5"/>
  <c r="AD80" i="1"/>
  <c r="H289" i="5"/>
  <c r="R289" i="5" s="1"/>
  <c r="U284" i="5"/>
  <c r="S284" i="5"/>
  <c r="L285" i="5"/>
  <c r="Q285" i="5" s="1"/>
  <c r="L282" i="5"/>
  <c r="CQ77" i="1"/>
  <c r="P77" i="1" s="1"/>
  <c r="K279" i="5" s="1"/>
  <c r="H279" i="5"/>
  <c r="CT73" i="1"/>
  <c r="S73" i="1" s="1"/>
  <c r="K259" i="5" s="1"/>
  <c r="H259" i="5"/>
  <c r="R259" i="5" s="1"/>
  <c r="U258" i="5"/>
  <c r="H264" i="5" s="1"/>
  <c r="S258" i="5"/>
  <c r="H263" i="5" s="1"/>
  <c r="L257" i="5"/>
  <c r="Q257" i="5" s="1"/>
  <c r="L254" i="5"/>
  <c r="CQ70" i="1"/>
  <c r="P70" i="1" s="1"/>
  <c r="H251" i="5"/>
  <c r="L246" i="5"/>
  <c r="Q246" i="5" s="1"/>
  <c r="L244" i="5"/>
  <c r="H239" i="5"/>
  <c r="CR68" i="1"/>
  <c r="Q68" i="1" s="1"/>
  <c r="K239" i="5" s="1"/>
  <c r="K221" i="5"/>
  <c r="GK65" i="1"/>
  <c r="L143" i="5"/>
  <c r="Q143" i="5" s="1"/>
  <c r="L141" i="5"/>
  <c r="K111" i="5"/>
  <c r="CP169" i="1"/>
  <c r="O169" i="1" s="1"/>
  <c r="CT168" i="1"/>
  <c r="S168" i="1" s="1"/>
  <c r="CY168" i="1" s="1"/>
  <c r="X168" i="1" s="1"/>
  <c r="T493" i="5" s="1"/>
  <c r="U493" i="5"/>
  <c r="S493" i="5"/>
  <c r="AB167" i="1"/>
  <c r="U487" i="5"/>
  <c r="S487" i="5"/>
  <c r="H488" i="5"/>
  <c r="U485" i="5"/>
  <c r="S485" i="5"/>
  <c r="CT165" i="1"/>
  <c r="S165" i="1" s="1"/>
  <c r="H479" i="5"/>
  <c r="U478" i="5"/>
  <c r="H483" i="5" s="1"/>
  <c r="S478" i="5"/>
  <c r="H482" i="5" s="1"/>
  <c r="CS163" i="1"/>
  <c r="R163" i="1" s="1"/>
  <c r="H471" i="5"/>
  <c r="R471" i="5" s="1"/>
  <c r="U446" i="5"/>
  <c r="S446" i="5"/>
  <c r="H445" i="5"/>
  <c r="X445" i="5" s="1"/>
  <c r="CQ156" i="1"/>
  <c r="P156" i="1" s="1"/>
  <c r="H444" i="5"/>
  <c r="X444" i="5" s="1"/>
  <c r="CP155" i="1"/>
  <c r="O155" i="1" s="1"/>
  <c r="K443" i="5" s="1"/>
  <c r="AB155" i="1"/>
  <c r="H443" i="5"/>
  <c r="X443" i="5" s="1"/>
  <c r="S431" i="5"/>
  <c r="U431" i="5"/>
  <c r="CT149" i="1"/>
  <c r="S423" i="5"/>
  <c r="U423" i="5"/>
  <c r="L424" i="5"/>
  <c r="Q424" i="5" s="1"/>
  <c r="L422" i="5"/>
  <c r="S415" i="5"/>
  <c r="H420" i="5" s="1"/>
  <c r="H416" i="5"/>
  <c r="R416" i="5" s="1"/>
  <c r="U415" i="5"/>
  <c r="S403" i="5"/>
  <c r="U403" i="5"/>
  <c r="S402" i="5"/>
  <c r="U402" i="5"/>
  <c r="L404" i="5"/>
  <c r="Q404" i="5" s="1"/>
  <c r="L401" i="5"/>
  <c r="CT142" i="1"/>
  <c r="U392" i="5"/>
  <c r="S392" i="5"/>
  <c r="V142" i="1"/>
  <c r="E392" i="5"/>
  <c r="AB140" i="1"/>
  <c r="H384" i="5"/>
  <c r="X384" i="5" s="1"/>
  <c r="CS139" i="1"/>
  <c r="R139" i="1" s="1"/>
  <c r="H379" i="5"/>
  <c r="R379" i="5" s="1"/>
  <c r="CQ138" i="1"/>
  <c r="P138" i="1" s="1"/>
  <c r="H374" i="5"/>
  <c r="X374" i="5" s="1"/>
  <c r="H367" i="5"/>
  <c r="R367" i="5" s="1"/>
  <c r="U366" i="5"/>
  <c r="H372" i="5" s="1"/>
  <c r="S366" i="5"/>
  <c r="H371" i="5" s="1"/>
  <c r="AB134" i="1"/>
  <c r="H359" i="5"/>
  <c r="CT132" i="1"/>
  <c r="S132" i="1" s="1"/>
  <c r="K349" i="5" s="1"/>
  <c r="H349" i="5"/>
  <c r="U348" i="5"/>
  <c r="H353" i="5" s="1"/>
  <c r="S348" i="5"/>
  <c r="H352" i="5" s="1"/>
  <c r="CZ131" i="1"/>
  <c r="Y131" i="1" s="1"/>
  <c r="V346" i="5" s="1"/>
  <c r="AD130" i="1"/>
  <c r="H340" i="5" s="1"/>
  <c r="H341" i="5"/>
  <c r="R341" i="5" s="1"/>
  <c r="GX95" i="1"/>
  <c r="CT95" i="1"/>
  <c r="S95" i="1" s="1"/>
  <c r="S334" i="5"/>
  <c r="U334" i="5"/>
  <c r="AB94" i="1"/>
  <c r="GX91" i="1"/>
  <c r="V91" i="1"/>
  <c r="Q91" i="1"/>
  <c r="AD88" i="1"/>
  <c r="H323" i="5"/>
  <c r="R323" i="5" s="1"/>
  <c r="C320" i="5"/>
  <c r="E319" i="5"/>
  <c r="CQ85" i="1"/>
  <c r="P85" i="1" s="1"/>
  <c r="AD83" i="1"/>
  <c r="H300" i="5"/>
  <c r="R300" i="5" s="1"/>
  <c r="CQ80" i="1"/>
  <c r="P80" i="1" s="1"/>
  <c r="K290" i="5" s="1"/>
  <c r="H290" i="5"/>
  <c r="GK77" i="1"/>
  <c r="K278" i="5"/>
  <c r="S269" i="5"/>
  <c r="H271" i="5" s="1"/>
  <c r="H270" i="5"/>
  <c r="U269" i="5"/>
  <c r="H272" i="5" s="1"/>
  <c r="CP75" i="1"/>
  <c r="O75" i="1" s="1"/>
  <c r="K267" i="5" s="1"/>
  <c r="AD73" i="1"/>
  <c r="H261" i="5"/>
  <c r="R261" i="5" s="1"/>
  <c r="GK68" i="1"/>
  <c r="K240" i="5"/>
  <c r="CR67" i="1"/>
  <c r="Q67" i="1" s="1"/>
  <c r="K229" i="5" s="1"/>
  <c r="H229" i="5"/>
  <c r="GK63" i="1"/>
  <c r="K201" i="5"/>
  <c r="L185" i="5"/>
  <c r="Q185" i="5" s="1"/>
  <c r="L184" i="5"/>
  <c r="CR58" i="1"/>
  <c r="Q58" i="1" s="1"/>
  <c r="K168" i="5" s="1"/>
  <c r="H168" i="5"/>
  <c r="CR56" i="1"/>
  <c r="Q56" i="1" s="1"/>
  <c r="K158" i="5" s="1"/>
  <c r="H158" i="5"/>
  <c r="AD77" i="1"/>
  <c r="H278" i="5"/>
  <c r="R278" i="5" s="1"/>
  <c r="AD75" i="1"/>
  <c r="CR75" i="1" s="1"/>
  <c r="Q75" i="1" s="1"/>
  <c r="P72" i="1"/>
  <c r="CP72" i="1" s="1"/>
  <c r="O72" i="1" s="1"/>
  <c r="K256" i="5" s="1"/>
  <c r="T72" i="1"/>
  <c r="H256" i="5"/>
  <c r="W256" i="5" s="1"/>
  <c r="CT71" i="1"/>
  <c r="S255" i="5"/>
  <c r="U255" i="5"/>
  <c r="GX71" i="1"/>
  <c r="E255" i="5"/>
  <c r="AD70" i="1"/>
  <c r="H250" i="5"/>
  <c r="R250" i="5" s="1"/>
  <c r="CQ69" i="1"/>
  <c r="T66" i="1"/>
  <c r="H221" i="5"/>
  <c r="R221" i="5" s="1"/>
  <c r="CQ64" i="1"/>
  <c r="P64" i="1" s="1"/>
  <c r="K212" i="5" s="1"/>
  <c r="H212" i="5"/>
  <c r="L206" i="5"/>
  <c r="Q206" i="5" s="1"/>
  <c r="L205" i="5"/>
  <c r="AD63" i="1"/>
  <c r="E197" i="5"/>
  <c r="C198" i="5"/>
  <c r="CS60" i="1"/>
  <c r="R60" i="1" s="1"/>
  <c r="H180" i="5"/>
  <c r="R180" i="5" s="1"/>
  <c r="C177" i="5"/>
  <c r="E176" i="5"/>
  <c r="CS59" i="1"/>
  <c r="R59" i="1" s="1"/>
  <c r="GK59" i="1" s="1"/>
  <c r="T57" i="1"/>
  <c r="CS56" i="1"/>
  <c r="R56" i="1" s="1"/>
  <c r="U56" i="1"/>
  <c r="CS54" i="1"/>
  <c r="R54" i="1" s="1"/>
  <c r="CQ54" i="1"/>
  <c r="P54" i="1" s="1"/>
  <c r="K149" i="5" s="1"/>
  <c r="H149" i="5"/>
  <c r="CS53" i="1"/>
  <c r="CQ53" i="1"/>
  <c r="V52" i="1"/>
  <c r="AD52" i="1"/>
  <c r="H137" i="5"/>
  <c r="R137" i="5" s="1"/>
  <c r="AD50" i="1"/>
  <c r="GX48" i="1"/>
  <c r="CT48" i="1"/>
  <c r="S119" i="5"/>
  <c r="U119" i="5"/>
  <c r="P46" i="1"/>
  <c r="K114" i="5" s="1"/>
  <c r="H114" i="5"/>
  <c r="CS45" i="1"/>
  <c r="R45" i="1" s="1"/>
  <c r="GK45" i="1" s="1"/>
  <c r="V42" i="1"/>
  <c r="CQ41" i="1"/>
  <c r="P41" i="1" s="1"/>
  <c r="K100" i="5" s="1"/>
  <c r="H100" i="5"/>
  <c r="CQ39" i="1"/>
  <c r="H92" i="5"/>
  <c r="W92" i="5" s="1"/>
  <c r="CS38" i="1"/>
  <c r="R38" i="1" s="1"/>
  <c r="GK38" i="1" s="1"/>
  <c r="U38" i="1"/>
  <c r="CS37" i="1"/>
  <c r="R37" i="1" s="1"/>
  <c r="H86" i="5"/>
  <c r="R86" i="5" s="1"/>
  <c r="W34" i="1"/>
  <c r="H73" i="5"/>
  <c r="U71" i="5"/>
  <c r="H76" i="5" s="1"/>
  <c r="S71" i="5"/>
  <c r="H75" i="5" s="1"/>
  <c r="CX18" i="3"/>
  <c r="C65" i="5"/>
  <c r="E64" i="5"/>
  <c r="V32" i="1"/>
  <c r="Q32" i="1"/>
  <c r="R30" i="1"/>
  <c r="GK30" i="1" s="1"/>
  <c r="V30" i="1"/>
  <c r="H44" i="5"/>
  <c r="R29" i="1"/>
  <c r="C33" i="5"/>
  <c r="E32" i="5"/>
  <c r="CX2" i="3"/>
  <c r="C24" i="5"/>
  <c r="E23" i="5"/>
  <c r="C237" i="5"/>
  <c r="E236" i="5"/>
  <c r="K228" i="5"/>
  <c r="U225" i="5"/>
  <c r="S225" i="5"/>
  <c r="L226" i="5"/>
  <c r="Q226" i="5" s="1"/>
  <c r="L224" i="5"/>
  <c r="CR65" i="1"/>
  <c r="Q65" i="1" s="1"/>
  <c r="K220" i="5" s="1"/>
  <c r="H220" i="5"/>
  <c r="GK64" i="1"/>
  <c r="K211" i="5"/>
  <c r="E207" i="5"/>
  <c r="C208" i="5"/>
  <c r="CT61" i="1"/>
  <c r="S186" i="5"/>
  <c r="H188" i="5"/>
  <c r="R188" i="5" s="1"/>
  <c r="U186" i="5"/>
  <c r="P61" i="1"/>
  <c r="K191" i="5" s="1"/>
  <c r="C187" i="5"/>
  <c r="E186" i="5"/>
  <c r="H174" i="5"/>
  <c r="W174" i="5" s="1"/>
  <c r="AB58" i="1"/>
  <c r="H170" i="5"/>
  <c r="U164" i="5"/>
  <c r="S164" i="5"/>
  <c r="K160" i="5"/>
  <c r="AB56" i="1"/>
  <c r="H160" i="5"/>
  <c r="GX56" i="1"/>
  <c r="E155" i="5"/>
  <c r="C156" i="5"/>
  <c r="CQ55" i="1"/>
  <c r="H146" i="5"/>
  <c r="U144" i="5"/>
  <c r="S144" i="5"/>
  <c r="T54" i="1"/>
  <c r="E144" i="5"/>
  <c r="C145" i="5"/>
  <c r="GK52" i="1"/>
  <c r="K137" i="5"/>
  <c r="L132" i="5"/>
  <c r="Q132" i="5" s="1"/>
  <c r="L130" i="5"/>
  <c r="K127" i="5"/>
  <c r="V48" i="1"/>
  <c r="CQ47" i="1"/>
  <c r="H111" i="5"/>
  <c r="R111" i="5" s="1"/>
  <c r="U109" i="5"/>
  <c r="S109" i="5"/>
  <c r="U107" i="5"/>
  <c r="S107" i="5"/>
  <c r="GK41" i="1"/>
  <c r="K99" i="5"/>
  <c r="E95" i="5"/>
  <c r="C96" i="5"/>
  <c r="AB40" i="1"/>
  <c r="AB38" i="1"/>
  <c r="H91" i="5"/>
  <c r="W91" i="5" s="1"/>
  <c r="V34" i="1"/>
  <c r="CR34" i="1"/>
  <c r="Q34" i="1" s="1"/>
  <c r="K74" i="5" s="1"/>
  <c r="H74" i="5"/>
  <c r="CS33" i="1"/>
  <c r="R33" i="1" s="1"/>
  <c r="GK33" i="1" s="1"/>
  <c r="U33" i="1"/>
  <c r="U32" i="1"/>
  <c r="GK31" i="1"/>
  <c r="K52" i="5"/>
  <c r="L56" i="5"/>
  <c r="Q56" i="5" s="1"/>
  <c r="L55" i="5"/>
  <c r="AD31" i="1"/>
  <c r="U30" i="1"/>
  <c r="AB30" i="1"/>
  <c r="CT29" i="1"/>
  <c r="S29" i="1" s="1"/>
  <c r="K34" i="5" s="1"/>
  <c r="S32" i="5"/>
  <c r="H37" i="5" s="1"/>
  <c r="H34" i="5"/>
  <c r="U32" i="5"/>
  <c r="H38" i="5" s="1"/>
  <c r="L31" i="5"/>
  <c r="Q31" i="5" s="1"/>
  <c r="L30" i="5"/>
  <c r="S23" i="5"/>
  <c r="H28" i="5" s="1"/>
  <c r="H25" i="5"/>
  <c r="U23" i="5"/>
  <c r="H29" i="5" s="1"/>
  <c r="H255" i="5"/>
  <c r="W255" i="5" s="1"/>
  <c r="GK70" i="1"/>
  <c r="K250" i="5"/>
  <c r="W68" i="1"/>
  <c r="CT68" i="1"/>
  <c r="S68" i="1" s="1"/>
  <c r="U236" i="5"/>
  <c r="S236" i="5"/>
  <c r="H238" i="5"/>
  <c r="R238" i="5" s="1"/>
  <c r="U227" i="5"/>
  <c r="H233" i="5" s="1"/>
  <c r="S227" i="5"/>
  <c r="H232" i="5" s="1"/>
  <c r="H228" i="5"/>
  <c r="CT66" i="1"/>
  <c r="S66" i="1" s="1"/>
  <c r="CP65" i="1"/>
  <c r="O65" i="1" s="1"/>
  <c r="AB65" i="1"/>
  <c r="GX65" i="1"/>
  <c r="C218" i="5"/>
  <c r="E217" i="5"/>
  <c r="W64" i="1"/>
  <c r="U207" i="5"/>
  <c r="H214" i="5" s="1"/>
  <c r="S207" i="5"/>
  <c r="H213" i="5" s="1"/>
  <c r="H209" i="5"/>
  <c r="CT63" i="1"/>
  <c r="H199" i="5"/>
  <c r="U197" i="5"/>
  <c r="H204" i="5" s="1"/>
  <c r="S197" i="5"/>
  <c r="H203" i="5" s="1"/>
  <c r="V61" i="1"/>
  <c r="AD61" i="1"/>
  <c r="H189" i="5" s="1"/>
  <c r="H190" i="5"/>
  <c r="R190" i="5" s="1"/>
  <c r="CQ60" i="1"/>
  <c r="P60" i="1" s="1"/>
  <c r="K181" i="5" s="1"/>
  <c r="U174" i="5"/>
  <c r="S174" i="5"/>
  <c r="U166" i="5"/>
  <c r="S166" i="5"/>
  <c r="H171" i="5" s="1"/>
  <c r="H167" i="5"/>
  <c r="CT57" i="1"/>
  <c r="S57" i="1" s="1"/>
  <c r="U155" i="5"/>
  <c r="H162" i="5" s="1"/>
  <c r="S155" i="5"/>
  <c r="H157" i="5"/>
  <c r="R157" i="5" s="1"/>
  <c r="AB53" i="1"/>
  <c r="CT50" i="1"/>
  <c r="S50" i="1" s="1"/>
  <c r="K124" i="5" s="1"/>
  <c r="U122" i="5"/>
  <c r="S122" i="5"/>
  <c r="H124" i="5"/>
  <c r="R48" i="1"/>
  <c r="GK48" i="1" s="1"/>
  <c r="U48" i="1"/>
  <c r="H119" i="5"/>
  <c r="W119" i="5" s="1"/>
  <c r="GX46" i="1"/>
  <c r="E109" i="5"/>
  <c r="C110" i="5"/>
  <c r="AB44" i="1"/>
  <c r="H106" i="5"/>
  <c r="W106" i="5" s="1"/>
  <c r="U95" i="5"/>
  <c r="S95" i="5"/>
  <c r="H97" i="5"/>
  <c r="AB39" i="1"/>
  <c r="S92" i="5"/>
  <c r="U92" i="5"/>
  <c r="U91" i="5"/>
  <c r="S91" i="5"/>
  <c r="U79" i="5"/>
  <c r="S79" i="5"/>
  <c r="CX17" i="3"/>
  <c r="C58" i="5"/>
  <c r="E57" i="5"/>
  <c r="AD29" i="1"/>
  <c r="H36" i="5"/>
  <c r="R36" i="5" s="1"/>
  <c r="AD28" i="1"/>
  <c r="H27" i="5"/>
  <c r="R27" i="5" s="1"/>
  <c r="T74" i="1"/>
  <c r="H266" i="5"/>
  <c r="W266" i="5" s="1"/>
  <c r="U72" i="1"/>
  <c r="CQ71" i="1"/>
  <c r="H248" i="5"/>
  <c r="R248" i="5" s="1"/>
  <c r="S247" i="5"/>
  <c r="H252" i="5" s="1"/>
  <c r="U247" i="5"/>
  <c r="H253" i="5" s="1"/>
  <c r="H240" i="5"/>
  <c r="R240" i="5" s="1"/>
  <c r="CS67" i="1"/>
  <c r="R67" i="1" s="1"/>
  <c r="H230" i="5"/>
  <c r="R230" i="5" s="1"/>
  <c r="L235" i="5"/>
  <c r="Q235" i="5" s="1"/>
  <c r="L234" i="5"/>
  <c r="CS66" i="1"/>
  <c r="R66" i="1" s="1"/>
  <c r="GK66" i="1" s="1"/>
  <c r="CQ66" i="1"/>
  <c r="H225" i="5"/>
  <c r="W225" i="5" s="1"/>
  <c r="U217" i="5"/>
  <c r="H223" i="5" s="1"/>
  <c r="S217" i="5"/>
  <c r="H222" i="5" s="1"/>
  <c r="H219" i="5"/>
  <c r="U64" i="1"/>
  <c r="V64" i="1"/>
  <c r="AD64" i="1"/>
  <c r="H211" i="5"/>
  <c r="R211" i="5" s="1"/>
  <c r="CT62" i="1"/>
  <c r="AD62" i="1"/>
  <c r="CR62" i="1" s="1"/>
  <c r="CS61" i="1"/>
  <c r="R61" i="1" s="1"/>
  <c r="U61" i="1"/>
  <c r="H191" i="5"/>
  <c r="U176" i="5"/>
  <c r="H183" i="5" s="1"/>
  <c r="S176" i="5"/>
  <c r="H182" i="5" s="1"/>
  <c r="H178" i="5"/>
  <c r="CT59" i="1"/>
  <c r="S59" i="1" s="1"/>
  <c r="T59" i="1"/>
  <c r="E174" i="5"/>
  <c r="CS58" i="1"/>
  <c r="R58" i="1" s="1"/>
  <c r="H169" i="5"/>
  <c r="R169" i="5" s="1"/>
  <c r="CS57" i="1"/>
  <c r="R57" i="1" s="1"/>
  <c r="GK57" i="1" s="1"/>
  <c r="CQ57" i="1"/>
  <c r="H164" i="5"/>
  <c r="W164" i="5" s="1"/>
  <c r="CT56" i="1"/>
  <c r="S56" i="1" s="1"/>
  <c r="H159" i="5"/>
  <c r="R159" i="5" s="1"/>
  <c r="CT54" i="1"/>
  <c r="S54" i="1" s="1"/>
  <c r="K146" i="5" s="1"/>
  <c r="AD54" i="1"/>
  <c r="CT53" i="1"/>
  <c r="CT52" i="1"/>
  <c r="S133" i="5"/>
  <c r="H135" i="5"/>
  <c r="R135" i="5" s="1"/>
  <c r="U133" i="5"/>
  <c r="P52" i="1"/>
  <c r="K138" i="5" s="1"/>
  <c r="C134" i="5"/>
  <c r="E133" i="5"/>
  <c r="C123" i="5"/>
  <c r="E122" i="5"/>
  <c r="CQ48" i="1"/>
  <c r="P48" i="1" s="1"/>
  <c r="CS46" i="1"/>
  <c r="R46" i="1" s="1"/>
  <c r="AD46" i="1"/>
  <c r="CT45" i="1"/>
  <c r="S45" i="1" s="1"/>
  <c r="CQ45" i="1"/>
  <c r="H107" i="5"/>
  <c r="W107" i="5" s="1"/>
  <c r="U106" i="5"/>
  <c r="S106" i="5"/>
  <c r="CT42" i="1"/>
  <c r="S42" i="1" s="1"/>
  <c r="U104" i="5"/>
  <c r="S104" i="5"/>
  <c r="L103" i="5"/>
  <c r="L108" i="5"/>
  <c r="Q108" i="5" s="1"/>
  <c r="AD41" i="1"/>
  <c r="H99" i="5"/>
  <c r="R99" i="5" s="1"/>
  <c r="CT40" i="1"/>
  <c r="S40" i="1" s="1"/>
  <c r="CY40" i="1" s="1"/>
  <c r="X40" i="1" s="1"/>
  <c r="T93" i="5" s="1"/>
  <c r="S93" i="5"/>
  <c r="U93" i="5"/>
  <c r="CT38" i="1"/>
  <c r="S38" i="1" s="1"/>
  <c r="CP38" i="1" s="1"/>
  <c r="O38" i="1" s="1"/>
  <c r="L94" i="5"/>
  <c r="Q94" i="5" s="1"/>
  <c r="L90" i="5"/>
  <c r="S83" i="5"/>
  <c r="H84" i="5"/>
  <c r="U83" i="5"/>
  <c r="AB36" i="1"/>
  <c r="U81" i="5"/>
  <c r="S81" i="5"/>
  <c r="CT35" i="1"/>
  <c r="S35" i="1" s="1"/>
  <c r="CP35" i="1" s="1"/>
  <c r="O35" i="1" s="1"/>
  <c r="GN35" i="1" s="1"/>
  <c r="E71" i="5"/>
  <c r="C72" i="5"/>
  <c r="CT33" i="1"/>
  <c r="S64" i="5"/>
  <c r="H67" i="5" s="1"/>
  <c r="H66" i="5"/>
  <c r="U64" i="5"/>
  <c r="H68" i="5" s="1"/>
  <c r="S57" i="5"/>
  <c r="H60" i="5" s="1"/>
  <c r="H59" i="5"/>
  <c r="U57" i="5"/>
  <c r="H61" i="5" s="1"/>
  <c r="CT31" i="1"/>
  <c r="S31" i="1" s="1"/>
  <c r="K50" i="5" s="1"/>
  <c r="H50" i="5"/>
  <c r="U49" i="5"/>
  <c r="H54" i="5" s="1"/>
  <c r="S49" i="5"/>
  <c r="H53" i="5" s="1"/>
  <c r="CT30" i="1"/>
  <c r="S30" i="1" s="1"/>
  <c r="K43" i="5" s="1"/>
  <c r="S41" i="5"/>
  <c r="H45" i="5" s="1"/>
  <c r="H43" i="5"/>
  <c r="U41" i="5"/>
  <c r="H46" i="5" s="1"/>
  <c r="C42" i="5"/>
  <c r="E41" i="5"/>
  <c r="CT28" i="1"/>
  <c r="S28" i="1" s="1"/>
  <c r="K25" i="5" s="1"/>
  <c r="G26" i="1"/>
  <c r="A336" i="5"/>
  <c r="G385" i="5"/>
  <c r="O385" i="5" s="1"/>
  <c r="CR269" i="1"/>
  <c r="Q269" i="1" s="1"/>
  <c r="AB269" i="1"/>
  <c r="CY268" i="1"/>
  <c r="X268" i="1" s="1"/>
  <c r="T755" i="5" s="1"/>
  <c r="K757" i="5" s="1"/>
  <c r="CZ268" i="1"/>
  <c r="Y268" i="1" s="1"/>
  <c r="V755" i="5" s="1"/>
  <c r="K758" i="5" s="1"/>
  <c r="CY263" i="1"/>
  <c r="X263" i="1" s="1"/>
  <c r="T725" i="5" s="1"/>
  <c r="K727" i="5" s="1"/>
  <c r="CZ263" i="1"/>
  <c r="Y263" i="1" s="1"/>
  <c r="V725" i="5" s="1"/>
  <c r="K728" i="5" s="1"/>
  <c r="CP269" i="1"/>
  <c r="O269" i="1" s="1"/>
  <c r="CR267" i="1"/>
  <c r="Q267" i="1" s="1"/>
  <c r="AB267" i="1"/>
  <c r="CY264" i="1"/>
  <c r="X264" i="1" s="1"/>
  <c r="T731" i="5" s="1"/>
  <c r="K733" i="5" s="1"/>
  <c r="CZ264" i="1"/>
  <c r="Y264" i="1" s="1"/>
  <c r="V731" i="5" s="1"/>
  <c r="K734" i="5" s="1"/>
  <c r="CY255" i="1"/>
  <c r="X255" i="1" s="1"/>
  <c r="T698" i="5" s="1"/>
  <c r="CZ255" i="1"/>
  <c r="Y255" i="1" s="1"/>
  <c r="V698" i="5" s="1"/>
  <c r="CR253" i="1"/>
  <c r="Q253" i="1" s="1"/>
  <c r="AB253" i="1"/>
  <c r="BZ204" i="1"/>
  <c r="AQ273" i="1"/>
  <c r="CG273" i="1"/>
  <c r="CJ273" i="1"/>
  <c r="CY270" i="1"/>
  <c r="X270" i="1" s="1"/>
  <c r="T767" i="5" s="1"/>
  <c r="K769" i="5" s="1"/>
  <c r="CZ270" i="1"/>
  <c r="Y270" i="1" s="1"/>
  <c r="V767" i="5" s="1"/>
  <c r="K770" i="5" s="1"/>
  <c r="CZ269" i="1"/>
  <c r="Y269" i="1" s="1"/>
  <c r="V761" i="5" s="1"/>
  <c r="K764" i="5" s="1"/>
  <c r="CY269" i="1"/>
  <c r="X269" i="1" s="1"/>
  <c r="T761" i="5" s="1"/>
  <c r="K763" i="5" s="1"/>
  <c r="CP268" i="1"/>
  <c r="O268" i="1" s="1"/>
  <c r="CY266" i="1"/>
  <c r="X266" i="1" s="1"/>
  <c r="T743" i="5" s="1"/>
  <c r="K745" i="5" s="1"/>
  <c r="CZ266" i="1"/>
  <c r="Y266" i="1" s="1"/>
  <c r="V743" i="5" s="1"/>
  <c r="K746" i="5" s="1"/>
  <c r="CY265" i="1"/>
  <c r="X265" i="1" s="1"/>
  <c r="T737" i="5" s="1"/>
  <c r="K739" i="5" s="1"/>
  <c r="CZ265" i="1"/>
  <c r="Y265" i="1" s="1"/>
  <c r="V737" i="5" s="1"/>
  <c r="K740" i="5" s="1"/>
  <c r="CP261" i="1"/>
  <c r="O261" i="1" s="1"/>
  <c r="AB259" i="1"/>
  <c r="CR259" i="1"/>
  <c r="Q259" i="1" s="1"/>
  <c r="CP259" i="1" s="1"/>
  <c r="O259" i="1" s="1"/>
  <c r="K710" i="5" s="1"/>
  <c r="CY252" i="1"/>
  <c r="X252" i="1" s="1"/>
  <c r="T680" i="5" s="1"/>
  <c r="CZ252" i="1"/>
  <c r="Y252" i="1" s="1"/>
  <c r="V680" i="5" s="1"/>
  <c r="CY249" i="1"/>
  <c r="X249" i="1" s="1"/>
  <c r="CZ249" i="1"/>
  <c r="Y249" i="1" s="1"/>
  <c r="V669" i="5" s="1"/>
  <c r="AI273" i="1"/>
  <c r="CP267" i="1"/>
  <c r="O267" i="1" s="1"/>
  <c r="CR265" i="1"/>
  <c r="Q265" i="1" s="1"/>
  <c r="AB265" i="1"/>
  <c r="CY251" i="1"/>
  <c r="X251" i="1" s="1"/>
  <c r="T678" i="5" s="1"/>
  <c r="CZ251" i="1"/>
  <c r="Y251" i="1" s="1"/>
  <c r="V678" i="5" s="1"/>
  <c r="CY246" i="1"/>
  <c r="X246" i="1" s="1"/>
  <c r="T658" i="5" s="1"/>
  <c r="CZ246" i="1"/>
  <c r="Y246" i="1" s="1"/>
  <c r="V658" i="5" s="1"/>
  <c r="CY240" i="1"/>
  <c r="X240" i="1" s="1"/>
  <c r="T643" i="5" s="1"/>
  <c r="CZ240" i="1"/>
  <c r="Y240" i="1" s="1"/>
  <c r="V643" i="5" s="1"/>
  <c r="CZ271" i="1"/>
  <c r="Y271" i="1" s="1"/>
  <c r="V773" i="5" s="1"/>
  <c r="K776" i="5" s="1"/>
  <c r="CY271" i="1"/>
  <c r="X271" i="1" s="1"/>
  <c r="T773" i="5" s="1"/>
  <c r="K775" i="5" s="1"/>
  <c r="CZ267" i="1"/>
  <c r="Y267" i="1" s="1"/>
  <c r="V749" i="5" s="1"/>
  <c r="K752" i="5" s="1"/>
  <c r="CY267" i="1"/>
  <c r="X267" i="1" s="1"/>
  <c r="T749" i="5" s="1"/>
  <c r="K751" i="5" s="1"/>
  <c r="CP266" i="1"/>
  <c r="O266" i="1" s="1"/>
  <c r="CP263" i="1"/>
  <c r="O263" i="1" s="1"/>
  <c r="CY262" i="1"/>
  <c r="X262" i="1" s="1"/>
  <c r="T719" i="5" s="1"/>
  <c r="K721" i="5" s="1"/>
  <c r="CZ262" i="1"/>
  <c r="Y262" i="1" s="1"/>
  <c r="V719" i="5" s="1"/>
  <c r="K722" i="5" s="1"/>
  <c r="CY258" i="1"/>
  <c r="X258" i="1" s="1"/>
  <c r="T709" i="5" s="1"/>
  <c r="CZ258" i="1"/>
  <c r="Y258" i="1" s="1"/>
  <c r="V709" i="5" s="1"/>
  <c r="CZ254" i="1"/>
  <c r="Y254" i="1" s="1"/>
  <c r="V690" i="5" s="1"/>
  <c r="CY254" i="1"/>
  <c r="X254" i="1" s="1"/>
  <c r="T690" i="5" s="1"/>
  <c r="K695" i="5" s="1"/>
  <c r="CP251" i="1"/>
  <c r="O251" i="1" s="1"/>
  <c r="K678" i="5" s="1"/>
  <c r="AB247" i="1"/>
  <c r="CR247" i="1"/>
  <c r="Q247" i="1" s="1"/>
  <c r="CY245" i="1"/>
  <c r="X245" i="1" s="1"/>
  <c r="T656" i="5" s="1"/>
  <c r="CZ245" i="1"/>
  <c r="Y245" i="1" s="1"/>
  <c r="V656" i="5" s="1"/>
  <c r="CY243" i="1"/>
  <c r="X243" i="1" s="1"/>
  <c r="T647" i="5" s="1"/>
  <c r="CZ243" i="1"/>
  <c r="Y243" i="1" s="1"/>
  <c r="V647" i="5" s="1"/>
  <c r="CY242" i="1"/>
  <c r="X242" i="1" s="1"/>
  <c r="T645" i="5" s="1"/>
  <c r="CZ242" i="1"/>
  <c r="Y242" i="1" s="1"/>
  <c r="V645" i="5" s="1"/>
  <c r="CR241" i="1"/>
  <c r="Q241" i="1" s="1"/>
  <c r="AB241" i="1"/>
  <c r="CP240" i="1"/>
  <c r="O240" i="1" s="1"/>
  <c r="K643" i="5" s="1"/>
  <c r="CP270" i="1"/>
  <c r="O270" i="1" s="1"/>
  <c r="AB271" i="1"/>
  <c r="CR271" i="1"/>
  <c r="Q271" i="1" s="1"/>
  <c r="CP271" i="1" s="1"/>
  <c r="O271" i="1" s="1"/>
  <c r="CP265" i="1"/>
  <c r="O265" i="1" s="1"/>
  <c r="CP262" i="1"/>
  <c r="O262" i="1" s="1"/>
  <c r="CP245" i="1"/>
  <c r="O245" i="1" s="1"/>
  <c r="K656" i="5" s="1"/>
  <c r="CI273" i="1"/>
  <c r="AB263" i="1"/>
  <c r="CS261" i="1"/>
  <c r="R261" i="1" s="1"/>
  <c r="GK261" i="1" s="1"/>
  <c r="CZ260" i="1"/>
  <c r="Y260" i="1" s="1"/>
  <c r="V711" i="5" s="1"/>
  <c r="P258" i="1"/>
  <c r="CP258" i="1" s="1"/>
  <c r="O258" i="1" s="1"/>
  <c r="K709" i="5" s="1"/>
  <c r="CZ257" i="1"/>
  <c r="Y257" i="1" s="1"/>
  <c r="V708" i="5" s="1"/>
  <c r="BB273" i="1"/>
  <c r="AP273" i="1"/>
  <c r="T258" i="1"/>
  <c r="AB258" i="1"/>
  <c r="CQ257" i="1"/>
  <c r="P257" i="1" s="1"/>
  <c r="CP257" i="1" s="1"/>
  <c r="O257" i="1" s="1"/>
  <c r="K708" i="5" s="1"/>
  <c r="U257" i="1"/>
  <c r="Q257" i="1"/>
  <c r="CY256" i="1"/>
  <c r="X256" i="1" s="1"/>
  <c r="T700" i="5" s="1"/>
  <c r="W253" i="1"/>
  <c r="S253" i="1"/>
  <c r="AB251" i="1"/>
  <c r="CY248" i="1"/>
  <c r="X248" i="1" s="1"/>
  <c r="T667" i="5" s="1"/>
  <c r="AB246" i="1"/>
  <c r="AD242" i="1"/>
  <c r="CR242" i="1" s="1"/>
  <c r="Q242" i="1" s="1"/>
  <c r="CP242" i="1" s="1"/>
  <c r="O242" i="1" s="1"/>
  <c r="K645" i="5" s="1"/>
  <c r="W241" i="1"/>
  <c r="S241" i="1"/>
  <c r="W239" i="1"/>
  <c r="S239" i="1"/>
  <c r="AB239" i="1"/>
  <c r="CY232" i="1"/>
  <c r="X232" i="1" s="1"/>
  <c r="CY226" i="1"/>
  <c r="X226" i="1" s="1"/>
  <c r="T590" i="5" s="1"/>
  <c r="CZ226" i="1"/>
  <c r="Y226" i="1" s="1"/>
  <c r="CY223" i="1"/>
  <c r="X223" i="1" s="1"/>
  <c r="T579" i="5" s="1"/>
  <c r="AB221" i="1"/>
  <c r="CR221" i="1"/>
  <c r="Q221" i="1" s="1"/>
  <c r="CY216" i="1"/>
  <c r="X216" i="1" s="1"/>
  <c r="CZ216" i="1"/>
  <c r="Y216" i="1" s="1"/>
  <c r="V565" i="5" s="1"/>
  <c r="GK211" i="1"/>
  <c r="CY211" i="1"/>
  <c r="X211" i="1" s="1"/>
  <c r="T544" i="5" s="1"/>
  <c r="K549" i="5" s="1"/>
  <c r="CZ211" i="1"/>
  <c r="Y211" i="1" s="1"/>
  <c r="V544" i="5" s="1"/>
  <c r="K550" i="5" s="1"/>
  <c r="AB244" i="1"/>
  <c r="CP244" i="1"/>
  <c r="O244" i="1" s="1"/>
  <c r="K655" i="5" s="1"/>
  <c r="CP239" i="1"/>
  <c r="O239" i="1" s="1"/>
  <c r="K642" i="5" s="1"/>
  <c r="AD238" i="1"/>
  <c r="CR238" i="1" s="1"/>
  <c r="Q238" i="1" s="1"/>
  <c r="CS238" i="1"/>
  <c r="R238" i="1" s="1"/>
  <c r="GK238" i="1" s="1"/>
  <c r="CS234" i="1"/>
  <c r="R234" i="1" s="1"/>
  <c r="CZ234" i="1" s="1"/>
  <c r="Y234" i="1" s="1"/>
  <c r="V621" i="5" s="1"/>
  <c r="AD234" i="1"/>
  <c r="CR234" i="1" s="1"/>
  <c r="Q234" i="1" s="1"/>
  <c r="CP234" i="1" s="1"/>
  <c r="O234" i="1" s="1"/>
  <c r="K621" i="5" s="1"/>
  <c r="AB233" i="1"/>
  <c r="CR233" i="1"/>
  <c r="Q233" i="1" s="1"/>
  <c r="CY231" i="1"/>
  <c r="X231" i="1" s="1"/>
  <c r="T610" i="5" s="1"/>
  <c r="CZ231" i="1"/>
  <c r="Y231" i="1" s="1"/>
  <c r="V610" i="5" s="1"/>
  <c r="CY229" i="1"/>
  <c r="X229" i="1" s="1"/>
  <c r="T601" i="5" s="1"/>
  <c r="CZ229" i="1"/>
  <c r="Y229" i="1" s="1"/>
  <c r="V601" i="5" s="1"/>
  <c r="CY228" i="1"/>
  <c r="X228" i="1" s="1"/>
  <c r="T599" i="5" s="1"/>
  <c r="CZ228" i="1"/>
  <c r="Y228" i="1" s="1"/>
  <c r="V599" i="5" s="1"/>
  <c r="CR227" i="1"/>
  <c r="Q227" i="1" s="1"/>
  <c r="AB227" i="1"/>
  <c r="CY225" i="1"/>
  <c r="X225" i="1" s="1"/>
  <c r="T588" i="5" s="1"/>
  <c r="CZ225" i="1"/>
  <c r="Y225" i="1" s="1"/>
  <c r="V588" i="5" s="1"/>
  <c r="CY219" i="1"/>
  <c r="X219" i="1" s="1"/>
  <c r="T575" i="5" s="1"/>
  <c r="AB217" i="1"/>
  <c r="CR217" i="1"/>
  <c r="Q217" i="1" s="1"/>
  <c r="CY215" i="1"/>
  <c r="X215" i="1" s="1"/>
  <c r="T563" i="5" s="1"/>
  <c r="CZ215" i="1"/>
  <c r="Y215" i="1" s="1"/>
  <c r="V563" i="5" s="1"/>
  <c r="CY213" i="1"/>
  <c r="X213" i="1" s="1"/>
  <c r="T554" i="5" s="1"/>
  <c r="CZ213" i="1"/>
  <c r="Y213" i="1" s="1"/>
  <c r="V554" i="5" s="1"/>
  <c r="CZ210" i="1"/>
  <c r="Y210" i="1" s="1"/>
  <c r="V542" i="5" s="1"/>
  <c r="CY210" i="1"/>
  <c r="X210" i="1" s="1"/>
  <c r="T542" i="5" s="1"/>
  <c r="CZ207" i="1"/>
  <c r="Y207" i="1" s="1"/>
  <c r="V523" i="5" s="1"/>
  <c r="CY207" i="1"/>
  <c r="X207" i="1" s="1"/>
  <c r="T523" i="5" s="1"/>
  <c r="AB262" i="1"/>
  <c r="AD260" i="1"/>
  <c r="CR260" i="1" s="1"/>
  <c r="Q260" i="1" s="1"/>
  <c r="CP260" i="1" s="1"/>
  <c r="O260" i="1" s="1"/>
  <c r="K711" i="5" s="1"/>
  <c r="S259" i="1"/>
  <c r="CY257" i="1"/>
  <c r="X257" i="1" s="1"/>
  <c r="T708" i="5" s="1"/>
  <c r="CQ256" i="1"/>
  <c r="P256" i="1" s="1"/>
  <c r="K704" i="5" s="1"/>
  <c r="AD256" i="1"/>
  <c r="CR255" i="1"/>
  <c r="Q255" i="1" s="1"/>
  <c r="CP255" i="1" s="1"/>
  <c r="O255" i="1" s="1"/>
  <c r="K698" i="5" s="1"/>
  <c r="AB252" i="1"/>
  <c r="AD248" i="1"/>
  <c r="CR248" i="1" s="1"/>
  <c r="Q248" i="1" s="1"/>
  <c r="CP248" i="1" s="1"/>
  <c r="O248" i="1" s="1"/>
  <c r="K667" i="5" s="1"/>
  <c r="W247" i="1"/>
  <c r="S247" i="1"/>
  <c r="AB245" i="1"/>
  <c r="CR243" i="1"/>
  <c r="Q243" i="1" s="1"/>
  <c r="T240" i="1"/>
  <c r="AB240" i="1"/>
  <c r="CQ238" i="1"/>
  <c r="P238" i="1" s="1"/>
  <c r="CP238" i="1" s="1"/>
  <c r="O238" i="1" s="1"/>
  <c r="K641" i="5" s="1"/>
  <c r="AB238" i="1"/>
  <c r="AB237" i="1"/>
  <c r="CY235" i="1"/>
  <c r="X235" i="1" s="1"/>
  <c r="CZ235" i="1"/>
  <c r="Y235" i="1" s="1"/>
  <c r="V623" i="5" s="1"/>
  <c r="CP231" i="1"/>
  <c r="O231" i="1" s="1"/>
  <c r="K610" i="5" s="1"/>
  <c r="CP228" i="1"/>
  <c r="O228" i="1" s="1"/>
  <c r="K599" i="5" s="1"/>
  <c r="CP225" i="1"/>
  <c r="O225" i="1" s="1"/>
  <c r="K588" i="5" s="1"/>
  <c r="CP215" i="1"/>
  <c r="O215" i="1" s="1"/>
  <c r="K563" i="5" s="1"/>
  <c r="AD264" i="1"/>
  <c r="CR264" i="1" s="1"/>
  <c r="Q264" i="1" s="1"/>
  <c r="CP264" i="1" s="1"/>
  <c r="O264" i="1" s="1"/>
  <c r="CZ250" i="1"/>
  <c r="Y250" i="1" s="1"/>
  <c r="V677" i="5" s="1"/>
  <c r="CP250" i="1"/>
  <c r="O250" i="1" s="1"/>
  <c r="K677" i="5" s="1"/>
  <c r="AB248" i="1"/>
  <c r="CY220" i="1"/>
  <c r="X220" i="1" s="1"/>
  <c r="T576" i="5" s="1"/>
  <c r="CZ220" i="1"/>
  <c r="Y220" i="1" s="1"/>
  <c r="V576" i="5" s="1"/>
  <c r="CR211" i="1"/>
  <c r="Q211" i="1" s="1"/>
  <c r="AB211" i="1"/>
  <c r="CZ208" i="1"/>
  <c r="Y208" i="1" s="1"/>
  <c r="V532" i="5" s="1"/>
  <c r="CY208" i="1"/>
  <c r="X208" i="1" s="1"/>
  <c r="T532" i="5" s="1"/>
  <c r="AB232" i="1"/>
  <c r="W227" i="1"/>
  <c r="S227" i="1"/>
  <c r="CP227" i="1" s="1"/>
  <c r="O227" i="1" s="1"/>
  <c r="K598" i="5" s="1"/>
  <c r="AB225" i="1"/>
  <c r="CQ223" i="1"/>
  <c r="P223" i="1" s="1"/>
  <c r="CP223" i="1" s="1"/>
  <c r="O223" i="1" s="1"/>
  <c r="K579" i="5" s="1"/>
  <c r="U223" i="1"/>
  <c r="Q223" i="1"/>
  <c r="CY222" i="1"/>
  <c r="X222" i="1" s="1"/>
  <c r="T578" i="5" s="1"/>
  <c r="T220" i="1"/>
  <c r="AG273" i="1" s="1"/>
  <c r="AB220" i="1"/>
  <c r="CQ219" i="1"/>
  <c r="P219" i="1" s="1"/>
  <c r="U219" i="1"/>
  <c r="Q219" i="1"/>
  <c r="CY218" i="1"/>
  <c r="X218" i="1" s="1"/>
  <c r="T574" i="5" s="1"/>
  <c r="AB216" i="1"/>
  <c r="AD212" i="1"/>
  <c r="CR212" i="1" s="1"/>
  <c r="Q212" i="1" s="1"/>
  <c r="CP212" i="1" s="1"/>
  <c r="O212" i="1" s="1"/>
  <c r="K552" i="5" s="1"/>
  <c r="P208" i="1"/>
  <c r="CY170" i="1"/>
  <c r="X170" i="1" s="1"/>
  <c r="T501" i="5" s="1"/>
  <c r="K503" i="5" s="1"/>
  <c r="CY169" i="1"/>
  <c r="X169" i="1" s="1"/>
  <c r="CY167" i="1"/>
  <c r="X167" i="1" s="1"/>
  <c r="CZ167" i="1"/>
  <c r="Y167" i="1" s="1"/>
  <c r="V487" i="5" s="1"/>
  <c r="GK165" i="1"/>
  <c r="CZ165" i="1"/>
  <c r="Y165" i="1" s="1"/>
  <c r="V478" i="5" s="1"/>
  <c r="CY164" i="1"/>
  <c r="X164" i="1" s="1"/>
  <c r="T476" i="5" s="1"/>
  <c r="CP163" i="1"/>
  <c r="O163" i="1" s="1"/>
  <c r="CR153" i="1"/>
  <c r="Q153" i="1" s="1"/>
  <c r="AB153" i="1"/>
  <c r="CY152" i="1"/>
  <c r="X152" i="1" s="1"/>
  <c r="CZ152" i="1"/>
  <c r="Y152" i="1" s="1"/>
  <c r="V432" i="5" s="1"/>
  <c r="CZ146" i="1"/>
  <c r="Y146" i="1" s="1"/>
  <c r="V405" i="5" s="1"/>
  <c r="CY146" i="1"/>
  <c r="X146" i="1" s="1"/>
  <c r="T405" i="5" s="1"/>
  <c r="AB230" i="1"/>
  <c r="CP230" i="1"/>
  <c r="O230" i="1" s="1"/>
  <c r="K609" i="5" s="1"/>
  <c r="AB214" i="1"/>
  <c r="CP214" i="1"/>
  <c r="O214" i="1" s="1"/>
  <c r="K562" i="5" s="1"/>
  <c r="CZ171" i="1"/>
  <c r="Y171" i="1" s="1"/>
  <c r="V507" i="5" s="1"/>
  <c r="K510" i="5" s="1"/>
  <c r="CY171" i="1"/>
  <c r="X171" i="1" s="1"/>
  <c r="T507" i="5" s="1"/>
  <c r="K509" i="5" s="1"/>
  <c r="AB170" i="1"/>
  <c r="CR170" i="1"/>
  <c r="Q170" i="1" s="1"/>
  <c r="CY158" i="1"/>
  <c r="X158" i="1" s="1"/>
  <c r="T446" i="5" s="1"/>
  <c r="CZ158" i="1"/>
  <c r="Y158" i="1" s="1"/>
  <c r="V446" i="5" s="1"/>
  <c r="CY156" i="1"/>
  <c r="X156" i="1" s="1"/>
  <c r="T444" i="5" s="1"/>
  <c r="CZ156" i="1"/>
  <c r="Y156" i="1" s="1"/>
  <c r="V444" i="5" s="1"/>
  <c r="GK153" i="1"/>
  <c r="CY153" i="1"/>
  <c r="X153" i="1" s="1"/>
  <c r="T434" i="5" s="1"/>
  <c r="CZ153" i="1"/>
  <c r="Y153" i="1" s="1"/>
  <c r="V434" i="5" s="1"/>
  <c r="CY150" i="1"/>
  <c r="X150" i="1" s="1"/>
  <c r="T425" i="5" s="1"/>
  <c r="CZ150" i="1"/>
  <c r="Y150" i="1" s="1"/>
  <c r="V425" i="5" s="1"/>
  <c r="CY147" i="1"/>
  <c r="X147" i="1" s="1"/>
  <c r="T413" i="5" s="1"/>
  <c r="CZ147" i="1"/>
  <c r="Y147" i="1" s="1"/>
  <c r="V413" i="5" s="1"/>
  <c r="CP147" i="1"/>
  <c r="O147" i="1" s="1"/>
  <c r="K413" i="5" s="1"/>
  <c r="W233" i="1"/>
  <c r="S233" i="1"/>
  <c r="AB231" i="1"/>
  <c r="CR229" i="1"/>
  <c r="Q229" i="1" s="1"/>
  <c r="AB228" i="1"/>
  <c r="AB226" i="1"/>
  <c r="AD222" i="1"/>
  <c r="CR222" i="1" s="1"/>
  <c r="Q222" i="1" s="1"/>
  <c r="CP222" i="1" s="1"/>
  <c r="O222" i="1" s="1"/>
  <c r="K578" i="5" s="1"/>
  <c r="W221" i="1"/>
  <c r="S221" i="1"/>
  <c r="AD218" i="1"/>
  <c r="CR218" i="1" s="1"/>
  <c r="Q218" i="1" s="1"/>
  <c r="CP218" i="1" s="1"/>
  <c r="O218" i="1" s="1"/>
  <c r="K574" i="5" s="1"/>
  <c r="W217" i="1"/>
  <c r="S217" i="1"/>
  <c r="CP217" i="1" s="1"/>
  <c r="O217" i="1" s="1"/>
  <c r="K573" i="5" s="1"/>
  <c r="AB215" i="1"/>
  <c r="CR213" i="1"/>
  <c r="Q213" i="1" s="1"/>
  <c r="AB210" i="1"/>
  <c r="AD209" i="1"/>
  <c r="U208" i="1"/>
  <c r="AH273" i="1" s="1"/>
  <c r="AB207" i="1"/>
  <c r="CR171" i="1"/>
  <c r="Q171" i="1" s="1"/>
  <c r="CP171" i="1" s="1"/>
  <c r="O171" i="1" s="1"/>
  <c r="AB171" i="1"/>
  <c r="GK170" i="1"/>
  <c r="CZ170" i="1"/>
  <c r="Y170" i="1" s="1"/>
  <c r="V501" i="5" s="1"/>
  <c r="K504" i="5" s="1"/>
  <c r="CY162" i="1"/>
  <c r="X162" i="1" s="1"/>
  <c r="CZ162" i="1"/>
  <c r="Y162" i="1" s="1"/>
  <c r="V466" i="5" s="1"/>
  <c r="CY161" i="1"/>
  <c r="X161" i="1" s="1"/>
  <c r="CY154" i="1"/>
  <c r="X154" i="1" s="1"/>
  <c r="T442" i="5" s="1"/>
  <c r="CZ154" i="1"/>
  <c r="Y154" i="1" s="1"/>
  <c r="V442" i="5" s="1"/>
  <c r="CP150" i="1"/>
  <c r="O150" i="1" s="1"/>
  <c r="AI173" i="1"/>
  <c r="CP236" i="1"/>
  <c r="O236" i="1" s="1"/>
  <c r="K631" i="5" s="1"/>
  <c r="CZ224" i="1"/>
  <c r="Y224" i="1" s="1"/>
  <c r="V581" i="5" s="1"/>
  <c r="CZ223" i="1"/>
  <c r="Y223" i="1" s="1"/>
  <c r="V579" i="5" s="1"/>
  <c r="AB222" i="1"/>
  <c r="P220" i="1"/>
  <c r="CP220" i="1" s="1"/>
  <c r="O220" i="1" s="1"/>
  <c r="K576" i="5" s="1"/>
  <c r="CZ219" i="1"/>
  <c r="Y219" i="1" s="1"/>
  <c r="V575" i="5" s="1"/>
  <c r="AB209" i="1"/>
  <c r="CZ206" i="1"/>
  <c r="Y206" i="1" s="1"/>
  <c r="V515" i="5" s="1"/>
  <c r="K520" i="5" s="1"/>
  <c r="CY206" i="1"/>
  <c r="X206" i="1" s="1"/>
  <c r="AB165" i="1"/>
  <c r="CR165" i="1"/>
  <c r="Q165" i="1" s="1"/>
  <c r="K480" i="5" s="1"/>
  <c r="GM162" i="1"/>
  <c r="CZ160" i="1"/>
  <c r="Y160" i="1" s="1"/>
  <c r="V456" i="5" s="1"/>
  <c r="CY160" i="1"/>
  <c r="X160" i="1" s="1"/>
  <c r="T456" i="5" s="1"/>
  <c r="CP156" i="1"/>
  <c r="O156" i="1" s="1"/>
  <c r="K444" i="5" s="1"/>
  <c r="CY155" i="1"/>
  <c r="X155" i="1" s="1"/>
  <c r="GO154" i="1"/>
  <c r="CR149" i="1"/>
  <c r="Q149" i="1" s="1"/>
  <c r="AB149" i="1"/>
  <c r="CY148" i="1"/>
  <c r="X148" i="1" s="1"/>
  <c r="T415" i="5" s="1"/>
  <c r="CZ148" i="1"/>
  <c r="Y148" i="1" s="1"/>
  <c r="V415" i="5" s="1"/>
  <c r="CY141" i="1"/>
  <c r="X141" i="1" s="1"/>
  <c r="T386" i="5" s="1"/>
  <c r="CZ141" i="1"/>
  <c r="Y141" i="1" s="1"/>
  <c r="V386" i="5" s="1"/>
  <c r="CI173" i="1"/>
  <c r="BC173" i="1"/>
  <c r="AQ173" i="1"/>
  <c r="CZ166" i="1"/>
  <c r="Y166" i="1" s="1"/>
  <c r="V485" i="5" s="1"/>
  <c r="CY163" i="1"/>
  <c r="X163" i="1" s="1"/>
  <c r="T468" i="5" s="1"/>
  <c r="K473" i="5" s="1"/>
  <c r="U160" i="1"/>
  <c r="Q160" i="1"/>
  <c r="CP160" i="1" s="1"/>
  <c r="O160" i="1" s="1"/>
  <c r="K456" i="5" s="1"/>
  <c r="CZ159" i="1"/>
  <c r="Y159" i="1" s="1"/>
  <c r="V448" i="5" s="1"/>
  <c r="K454" i="5" s="1"/>
  <c r="W157" i="1"/>
  <c r="S157" i="1"/>
  <c r="W149" i="1"/>
  <c r="S149" i="1"/>
  <c r="AB146" i="1"/>
  <c r="AD143" i="1"/>
  <c r="H396" i="5" s="1"/>
  <c r="CS143" i="1"/>
  <c r="R143" i="1" s="1"/>
  <c r="K397" i="5" s="1"/>
  <c r="Q142" i="1"/>
  <c r="CP142" i="1" s="1"/>
  <c r="O142" i="1" s="1"/>
  <c r="K392" i="5" s="1"/>
  <c r="CY140" i="1"/>
  <c r="X140" i="1" s="1"/>
  <c r="T384" i="5" s="1"/>
  <c r="CZ140" i="1"/>
  <c r="Y140" i="1" s="1"/>
  <c r="V384" i="5" s="1"/>
  <c r="CP139" i="1"/>
  <c r="O139" i="1" s="1"/>
  <c r="CZ138" i="1"/>
  <c r="Y138" i="1" s="1"/>
  <c r="V374" i="5" s="1"/>
  <c r="CY138" i="1"/>
  <c r="X138" i="1" s="1"/>
  <c r="T374" i="5" s="1"/>
  <c r="CY137" i="1"/>
  <c r="X137" i="1" s="1"/>
  <c r="T366" i="5" s="1"/>
  <c r="CZ137" i="1"/>
  <c r="Y137" i="1" s="1"/>
  <c r="V366" i="5" s="1"/>
  <c r="CP133" i="1"/>
  <c r="O133" i="1" s="1"/>
  <c r="K355" i="5" s="1"/>
  <c r="CP131" i="1"/>
  <c r="O131" i="1" s="1"/>
  <c r="K346" i="5" s="1"/>
  <c r="BB173" i="1"/>
  <c r="AX173" i="1"/>
  <c r="AP173" i="1"/>
  <c r="GX164" i="1"/>
  <c r="CJ173" i="1" s="1"/>
  <c r="CQ158" i="1"/>
  <c r="P158" i="1" s="1"/>
  <c r="CP158" i="1" s="1"/>
  <c r="O158" i="1" s="1"/>
  <c r="K446" i="5" s="1"/>
  <c r="CZ155" i="1"/>
  <c r="Y155" i="1" s="1"/>
  <c r="CZ151" i="1"/>
  <c r="Y151" i="1" s="1"/>
  <c r="CR138" i="1"/>
  <c r="Q138" i="1" s="1"/>
  <c r="AB138" i="1"/>
  <c r="CR136" i="1"/>
  <c r="Q136" i="1" s="1"/>
  <c r="CP136" i="1" s="1"/>
  <c r="O136" i="1" s="1"/>
  <c r="K364" i="5" s="1"/>
  <c r="AB136" i="1"/>
  <c r="CZ135" i="1"/>
  <c r="Y135" i="1" s="1"/>
  <c r="V363" i="5" s="1"/>
  <c r="CY135" i="1"/>
  <c r="X135" i="1" s="1"/>
  <c r="T363" i="5" s="1"/>
  <c r="CY134" i="1"/>
  <c r="X134" i="1" s="1"/>
  <c r="T357" i="5" s="1"/>
  <c r="CZ134" i="1"/>
  <c r="Y134" i="1" s="1"/>
  <c r="V357" i="5" s="1"/>
  <c r="CP170" i="1"/>
  <c r="O170" i="1" s="1"/>
  <c r="CZ169" i="1"/>
  <c r="Y169" i="1" s="1"/>
  <c r="V495" i="5" s="1"/>
  <c r="K498" i="5" s="1"/>
  <c r="CZ164" i="1"/>
  <c r="Y164" i="1" s="1"/>
  <c r="V476" i="5" s="1"/>
  <c r="CZ161" i="1"/>
  <c r="Y161" i="1" s="1"/>
  <c r="V458" i="5" s="1"/>
  <c r="K464" i="5" s="1"/>
  <c r="AB156" i="1"/>
  <c r="AB154" i="1"/>
  <c r="AB152" i="1"/>
  <c r="AB150" i="1"/>
  <c r="AB148" i="1"/>
  <c r="AB145" i="1"/>
  <c r="AD144" i="1"/>
  <c r="CR144" i="1" s="1"/>
  <c r="Q144" i="1" s="1"/>
  <c r="CP144" i="1" s="1"/>
  <c r="O144" i="1" s="1"/>
  <c r="K402" i="5" s="1"/>
  <c r="T142" i="1"/>
  <c r="AG173" i="1" s="1"/>
  <c r="AB141" i="1"/>
  <c r="CQ141" i="1"/>
  <c r="P141" i="1" s="1"/>
  <c r="CP138" i="1"/>
  <c r="O138" i="1" s="1"/>
  <c r="K374" i="5" s="1"/>
  <c r="CR135" i="1"/>
  <c r="Q135" i="1" s="1"/>
  <c r="CP135" i="1" s="1"/>
  <c r="O135" i="1" s="1"/>
  <c r="K363" i="5" s="1"/>
  <c r="AB135" i="1"/>
  <c r="CR133" i="1"/>
  <c r="Q133" i="1" s="1"/>
  <c r="AB133" i="1"/>
  <c r="CZ132" i="1"/>
  <c r="Y132" i="1" s="1"/>
  <c r="V348" i="5" s="1"/>
  <c r="CY132" i="1"/>
  <c r="X132" i="1" s="1"/>
  <c r="T348" i="5" s="1"/>
  <c r="CR130" i="1"/>
  <c r="Q130" i="1" s="1"/>
  <c r="K340" i="5" s="1"/>
  <c r="AB130" i="1"/>
  <c r="CY95" i="1"/>
  <c r="X95" i="1" s="1"/>
  <c r="T334" i="5" s="1"/>
  <c r="CZ95" i="1"/>
  <c r="Y95" i="1" s="1"/>
  <c r="V334" i="5" s="1"/>
  <c r="CX310" i="3"/>
  <c r="CX314" i="3"/>
  <c r="CX318" i="3"/>
  <c r="CX311" i="3"/>
  <c r="CX315" i="3"/>
  <c r="CX319" i="3"/>
  <c r="CX312" i="3"/>
  <c r="CX316" i="3"/>
  <c r="CX320" i="3"/>
  <c r="CX309" i="3"/>
  <c r="CX313" i="3"/>
  <c r="CX317" i="3"/>
  <c r="CZ168" i="1"/>
  <c r="Y168" i="1" s="1"/>
  <c r="AD166" i="1"/>
  <c r="CR166" i="1" s="1"/>
  <c r="Q166" i="1" s="1"/>
  <c r="CP166" i="1" s="1"/>
  <c r="O166" i="1" s="1"/>
  <c r="K485" i="5" s="1"/>
  <c r="U164" i="1"/>
  <c r="Q164" i="1"/>
  <c r="CP164" i="1" s="1"/>
  <c r="O164" i="1" s="1"/>
  <c r="K476" i="5" s="1"/>
  <c r="AB163" i="1"/>
  <c r="AB162" i="1"/>
  <c r="AD159" i="1"/>
  <c r="AB147" i="1"/>
  <c r="CY145" i="1"/>
  <c r="X145" i="1" s="1"/>
  <c r="AB144" i="1"/>
  <c r="CY143" i="1"/>
  <c r="X143" i="1" s="1"/>
  <c r="T394" i="5" s="1"/>
  <c r="W142" i="1"/>
  <c r="AJ173" i="1" s="1"/>
  <c r="S142" i="1"/>
  <c r="CY139" i="1"/>
  <c r="X139" i="1" s="1"/>
  <c r="T376" i="5" s="1"/>
  <c r="K381" i="5" s="1"/>
  <c r="CZ139" i="1"/>
  <c r="Y139" i="1" s="1"/>
  <c r="V376" i="5" s="1"/>
  <c r="K382" i="5" s="1"/>
  <c r="CR132" i="1"/>
  <c r="Q132" i="1" s="1"/>
  <c r="AB132" i="1"/>
  <c r="GK130" i="1"/>
  <c r="CY130" i="1"/>
  <c r="X130" i="1" s="1"/>
  <c r="T338" i="5" s="1"/>
  <c r="CZ130" i="1"/>
  <c r="Y130" i="1" s="1"/>
  <c r="V338" i="5" s="1"/>
  <c r="K344" i="5" s="1"/>
  <c r="U92" i="1"/>
  <c r="CY131" i="1"/>
  <c r="X131" i="1" s="1"/>
  <c r="T346" i="5" s="1"/>
  <c r="CK26" i="1"/>
  <c r="BB97" i="1"/>
  <c r="V95" i="1"/>
  <c r="Q95" i="1"/>
  <c r="R92" i="1"/>
  <c r="GK92" i="1" s="1"/>
  <c r="CS91" i="1"/>
  <c r="R91" i="1" s="1"/>
  <c r="GK91" i="1" s="1"/>
  <c r="CY88" i="1"/>
  <c r="X88" i="1" s="1"/>
  <c r="T319" i="5" s="1"/>
  <c r="CX210" i="3"/>
  <c r="CX214" i="3"/>
  <c r="CX218" i="3"/>
  <c r="CX207" i="3"/>
  <c r="CX211" i="3"/>
  <c r="CX215" i="3"/>
  <c r="CX219" i="3"/>
  <c r="CX208" i="3"/>
  <c r="CX212" i="3"/>
  <c r="CX216" i="3"/>
  <c r="CX209" i="3"/>
  <c r="CX213" i="3"/>
  <c r="CX217" i="3"/>
  <c r="I89" i="1"/>
  <c r="H328" i="5" s="1"/>
  <c r="W328" i="5" s="1"/>
  <c r="I93" i="1"/>
  <c r="S332" i="5" s="1"/>
  <c r="I90" i="1"/>
  <c r="I92" i="1"/>
  <c r="E331" i="5" s="1"/>
  <c r="I94" i="1"/>
  <c r="H333" i="5" s="1"/>
  <c r="W333" i="5" s="1"/>
  <c r="CY86" i="1"/>
  <c r="X86" i="1" s="1"/>
  <c r="T308" i="5" s="1"/>
  <c r="CD97" i="1"/>
  <c r="CP81" i="1"/>
  <c r="O81" i="1" s="1"/>
  <c r="K294" i="5" s="1"/>
  <c r="CY78" i="1"/>
  <c r="X78" i="1" s="1"/>
  <c r="T283" i="5" s="1"/>
  <c r="CQ140" i="1"/>
  <c r="P140" i="1" s="1"/>
  <c r="CP140" i="1" s="1"/>
  <c r="O140" i="1" s="1"/>
  <c r="K384" i="5" s="1"/>
  <c r="CQ137" i="1"/>
  <c r="P137" i="1" s="1"/>
  <c r="CS136" i="1"/>
  <c r="R136" i="1" s="1"/>
  <c r="GK136" i="1" s="1"/>
  <c r="CQ134" i="1"/>
  <c r="P134" i="1" s="1"/>
  <c r="K359" i="5" s="1"/>
  <c r="CS133" i="1"/>
  <c r="R133" i="1" s="1"/>
  <c r="CZ133" i="1" s="1"/>
  <c r="Y133" i="1" s="1"/>
  <c r="V355" i="5" s="1"/>
  <c r="CP130" i="1"/>
  <c r="O130" i="1" s="1"/>
  <c r="BY26" i="1"/>
  <c r="AP97" i="1"/>
  <c r="AO97" i="1"/>
  <c r="AB92" i="1"/>
  <c r="AB86" i="1"/>
  <c r="CR86" i="1"/>
  <c r="Q86" i="1" s="1"/>
  <c r="K311" i="5" s="1"/>
  <c r="AB78" i="1"/>
  <c r="CR78" i="1"/>
  <c r="Q78" i="1" s="1"/>
  <c r="CC26" i="1"/>
  <c r="AT97" i="1"/>
  <c r="V93" i="1"/>
  <c r="R93" i="1"/>
  <c r="GK93" i="1" s="1"/>
  <c r="W92" i="1"/>
  <c r="S92" i="1"/>
  <c r="AB90" i="1"/>
  <c r="P89" i="1"/>
  <c r="GK86" i="1"/>
  <c r="CZ86" i="1"/>
  <c r="Y86" i="1" s="1"/>
  <c r="V308" i="5" s="1"/>
  <c r="CR84" i="1"/>
  <c r="Q84" i="1" s="1"/>
  <c r="CP84" i="1" s="1"/>
  <c r="O84" i="1" s="1"/>
  <c r="K305" i="5" s="1"/>
  <c r="AB84" i="1"/>
  <c r="CY83" i="1"/>
  <c r="X83" i="1" s="1"/>
  <c r="T297" i="5" s="1"/>
  <c r="CZ83" i="1"/>
  <c r="Y83" i="1" s="1"/>
  <c r="V297" i="5" s="1"/>
  <c r="BZ97" i="1"/>
  <c r="CG97" i="1" s="1"/>
  <c r="CY80" i="1"/>
  <c r="X80" i="1" s="1"/>
  <c r="T286" i="5" s="1"/>
  <c r="CZ80" i="1"/>
  <c r="Y80" i="1" s="1"/>
  <c r="V286" i="5" s="1"/>
  <c r="GK78" i="1"/>
  <c r="CZ78" i="1"/>
  <c r="Y78" i="1" s="1"/>
  <c r="V283" i="5" s="1"/>
  <c r="CY77" i="1"/>
  <c r="X77" i="1" s="1"/>
  <c r="T275" i="5" s="1"/>
  <c r="CZ77" i="1"/>
  <c r="Y77" i="1" s="1"/>
  <c r="V275" i="5" s="1"/>
  <c r="CY76" i="1"/>
  <c r="X76" i="1" s="1"/>
  <c r="T269" i="5" s="1"/>
  <c r="K271" i="5" s="1"/>
  <c r="J274" i="5" s="1"/>
  <c r="P274" i="5" s="1"/>
  <c r="CZ76" i="1"/>
  <c r="Y76" i="1" s="1"/>
  <c r="V269" i="5" s="1"/>
  <c r="K272" i="5" s="1"/>
  <c r="CY73" i="1"/>
  <c r="X73" i="1" s="1"/>
  <c r="T258" i="5" s="1"/>
  <c r="AB71" i="1"/>
  <c r="CR71" i="1"/>
  <c r="Q71" i="1" s="1"/>
  <c r="AB131" i="1"/>
  <c r="Q94" i="1"/>
  <c r="W93" i="1"/>
  <c r="AD93" i="1"/>
  <c r="CR93" i="1" s="1"/>
  <c r="Q93" i="1" s="1"/>
  <c r="T92" i="1"/>
  <c r="T89" i="1"/>
  <c r="CZ88" i="1"/>
  <c r="Y88" i="1" s="1"/>
  <c r="V319" i="5" s="1"/>
  <c r="AB88" i="1"/>
  <c r="CP86" i="1"/>
  <c r="O86" i="1" s="1"/>
  <c r="CY85" i="1"/>
  <c r="X85" i="1" s="1"/>
  <c r="T306" i="5" s="1"/>
  <c r="CZ85" i="1"/>
  <c r="Y85" i="1" s="1"/>
  <c r="V306" i="5" s="1"/>
  <c r="CY82" i="1"/>
  <c r="X82" i="1" s="1"/>
  <c r="T295" i="5" s="1"/>
  <c r="CZ82" i="1"/>
  <c r="Y82" i="1" s="1"/>
  <c r="V295" i="5" s="1"/>
  <c r="CP78" i="1"/>
  <c r="O78" i="1" s="1"/>
  <c r="K283" i="5" s="1"/>
  <c r="CP76" i="1"/>
  <c r="O76" i="1" s="1"/>
  <c r="P95" i="1"/>
  <c r="CP95" i="1" s="1"/>
  <c r="O95" i="1" s="1"/>
  <c r="K334" i="5" s="1"/>
  <c r="T91" i="1"/>
  <c r="AB91" i="1"/>
  <c r="GX89" i="1"/>
  <c r="AD85" i="1"/>
  <c r="CR85" i="1" s="1"/>
  <c r="Q85" i="1" s="1"/>
  <c r="CP85" i="1" s="1"/>
  <c r="O85" i="1" s="1"/>
  <c r="K306" i="5" s="1"/>
  <c r="W84" i="1"/>
  <c r="S84" i="1"/>
  <c r="CY79" i="1"/>
  <c r="X79" i="1" s="1"/>
  <c r="T284" i="5" s="1"/>
  <c r="AB77" i="1"/>
  <c r="W74" i="1"/>
  <c r="S74" i="1"/>
  <c r="P71" i="1"/>
  <c r="AB70" i="1"/>
  <c r="CS69" i="1"/>
  <c r="AD69" i="1"/>
  <c r="CR69" i="1" s="1"/>
  <c r="CZ54" i="1"/>
  <c r="Y54" i="1" s="1"/>
  <c r="V144" i="5" s="1"/>
  <c r="CY54" i="1"/>
  <c r="X54" i="1" s="1"/>
  <c r="T144" i="5" s="1"/>
  <c r="CP74" i="1"/>
  <c r="O74" i="1" s="1"/>
  <c r="K266" i="5" s="1"/>
  <c r="CY70" i="1"/>
  <c r="X70" i="1" s="1"/>
  <c r="CZ70" i="1"/>
  <c r="Y70" i="1" s="1"/>
  <c r="V247" i="5" s="1"/>
  <c r="CY66" i="1"/>
  <c r="X66" i="1" s="1"/>
  <c r="T225" i="5" s="1"/>
  <c r="CZ66" i="1"/>
  <c r="Y66" i="1" s="1"/>
  <c r="V225" i="5" s="1"/>
  <c r="CY64" i="1"/>
  <c r="X64" i="1" s="1"/>
  <c r="T207" i="5" s="1"/>
  <c r="K213" i="5" s="1"/>
  <c r="CZ64" i="1"/>
  <c r="Y64" i="1" s="1"/>
  <c r="V207" i="5" s="1"/>
  <c r="K214" i="5" s="1"/>
  <c r="AB83" i="1"/>
  <c r="AD79" i="1"/>
  <c r="CR79" i="1" s="1"/>
  <c r="Q79" i="1" s="1"/>
  <c r="CP79" i="1" s="1"/>
  <c r="O79" i="1" s="1"/>
  <c r="K284" i="5" s="1"/>
  <c r="AB76" i="1"/>
  <c r="AB75" i="1"/>
  <c r="CS74" i="1"/>
  <c r="R74" i="1" s="1"/>
  <c r="GK74" i="1" s="1"/>
  <c r="AB72" i="1"/>
  <c r="W71" i="1"/>
  <c r="S71" i="1"/>
  <c r="AB67" i="1"/>
  <c r="CQ67" i="1"/>
  <c r="P67" i="1" s="1"/>
  <c r="CY58" i="1"/>
  <c r="X58" i="1" s="1"/>
  <c r="T166" i="5" s="1"/>
  <c r="CZ58" i="1"/>
  <c r="Y58" i="1" s="1"/>
  <c r="V166" i="5" s="1"/>
  <c r="W55" i="1"/>
  <c r="P91" i="1"/>
  <c r="CP91" i="1" s="1"/>
  <c r="O91" i="1" s="1"/>
  <c r="K330" i="5" s="1"/>
  <c r="AB89" i="1"/>
  <c r="AD87" i="1"/>
  <c r="CR87" i="1" s="1"/>
  <c r="CX202" i="3"/>
  <c r="CX206" i="3"/>
  <c r="CX203" i="3"/>
  <c r="CX204" i="3"/>
  <c r="CX201" i="3"/>
  <c r="CX205" i="3"/>
  <c r="I87" i="1"/>
  <c r="U317" i="5" s="1"/>
  <c r="AD82" i="1"/>
  <c r="CR82" i="1" s="1"/>
  <c r="Q82" i="1" s="1"/>
  <c r="CP82" i="1" s="1"/>
  <c r="O82" i="1" s="1"/>
  <c r="K295" i="5" s="1"/>
  <c r="CZ81" i="1"/>
  <c r="Y81" i="1" s="1"/>
  <c r="V294" i="5" s="1"/>
  <c r="AB79" i="1"/>
  <c r="CZ75" i="1"/>
  <c r="Y75" i="1" s="1"/>
  <c r="V267" i="5" s="1"/>
  <c r="AB74" i="1"/>
  <c r="CS73" i="1"/>
  <c r="R73" i="1" s="1"/>
  <c r="CQ73" i="1"/>
  <c r="P73" i="1" s="1"/>
  <c r="AB73" i="1"/>
  <c r="CP68" i="1"/>
  <c r="O68" i="1" s="1"/>
  <c r="CR61" i="1"/>
  <c r="Q61" i="1" s="1"/>
  <c r="AB61" i="1"/>
  <c r="CY59" i="1"/>
  <c r="X59" i="1" s="1"/>
  <c r="T174" i="5" s="1"/>
  <c r="CY57" i="1"/>
  <c r="X57" i="1" s="1"/>
  <c r="T164" i="5" s="1"/>
  <c r="CZ57" i="1"/>
  <c r="Y57" i="1" s="1"/>
  <c r="V164" i="5" s="1"/>
  <c r="CX142" i="3"/>
  <c r="CX146" i="3"/>
  <c r="CX143" i="3"/>
  <c r="CX147" i="3"/>
  <c r="CX140" i="3"/>
  <c r="CX144" i="3"/>
  <c r="CX141" i="3"/>
  <c r="CX145" i="3"/>
  <c r="I69" i="1"/>
  <c r="S245" i="5" s="1"/>
  <c r="T64" i="1"/>
  <c r="AB64" i="1"/>
  <c r="W63" i="1"/>
  <c r="S63" i="1"/>
  <c r="K199" i="5" s="1"/>
  <c r="CZ60" i="1"/>
  <c r="Y60" i="1" s="1"/>
  <c r="V176" i="5" s="1"/>
  <c r="K183" i="5" s="1"/>
  <c r="AB55" i="1"/>
  <c r="U54" i="1"/>
  <c r="AB52" i="1"/>
  <c r="CY50" i="1"/>
  <c r="X50" i="1" s="1"/>
  <c r="CR48" i="1"/>
  <c r="Q48" i="1" s="1"/>
  <c r="AB48" i="1"/>
  <c r="CY45" i="1"/>
  <c r="X45" i="1" s="1"/>
  <c r="T107" i="5" s="1"/>
  <c r="CZ45" i="1"/>
  <c r="Y45" i="1" s="1"/>
  <c r="V107" i="5" s="1"/>
  <c r="CY42" i="1"/>
  <c r="X42" i="1" s="1"/>
  <c r="T104" i="5" s="1"/>
  <c r="CZ38" i="1"/>
  <c r="Y38" i="1" s="1"/>
  <c r="V91" i="5" s="1"/>
  <c r="CY38" i="1"/>
  <c r="X38" i="1" s="1"/>
  <c r="T91" i="5" s="1"/>
  <c r="CY35" i="1"/>
  <c r="X35" i="1" s="1"/>
  <c r="CZ35" i="1"/>
  <c r="Y35" i="1" s="1"/>
  <c r="V79" i="5" s="1"/>
  <c r="P66" i="1"/>
  <c r="CP66" i="1" s="1"/>
  <c r="O66" i="1" s="1"/>
  <c r="K225" i="5" s="1"/>
  <c r="CZ65" i="1"/>
  <c r="Y65" i="1" s="1"/>
  <c r="CX130" i="3"/>
  <c r="CX134" i="3"/>
  <c r="CX131" i="3"/>
  <c r="CX132" i="3"/>
  <c r="CX133" i="3"/>
  <c r="CX126" i="3"/>
  <c r="CX127" i="3"/>
  <c r="CX124" i="3"/>
  <c r="CX128" i="3"/>
  <c r="CX125" i="3"/>
  <c r="CX129" i="3"/>
  <c r="CX118" i="3"/>
  <c r="CX122" i="3"/>
  <c r="CX119" i="3"/>
  <c r="CX123" i="3"/>
  <c r="CX120" i="3"/>
  <c r="CX117" i="3"/>
  <c r="CX121" i="3"/>
  <c r="W61" i="1"/>
  <c r="S61" i="1"/>
  <c r="K188" i="5" s="1"/>
  <c r="GX59" i="1"/>
  <c r="AB59" i="1"/>
  <c r="CQ58" i="1"/>
  <c r="P58" i="1" s="1"/>
  <c r="P57" i="1"/>
  <c r="CP57" i="1" s="1"/>
  <c r="O57" i="1" s="1"/>
  <c r="K164" i="5" s="1"/>
  <c r="CZ56" i="1"/>
  <c r="Y56" i="1" s="1"/>
  <c r="CX90" i="3"/>
  <c r="CX87" i="3"/>
  <c r="CX91" i="3"/>
  <c r="CX88" i="3"/>
  <c r="CX92" i="3"/>
  <c r="CX89" i="3"/>
  <c r="CX93" i="3"/>
  <c r="I55" i="1"/>
  <c r="S153" i="5" s="1"/>
  <c r="V54" i="1"/>
  <c r="W52" i="1"/>
  <c r="S52" i="1"/>
  <c r="GK50" i="1"/>
  <c r="CZ50" i="1"/>
  <c r="Y50" i="1" s="1"/>
  <c r="V122" i="5" s="1"/>
  <c r="CR42" i="1"/>
  <c r="Q42" i="1" s="1"/>
  <c r="AB42" i="1"/>
  <c r="CY41" i="1"/>
  <c r="X41" i="1" s="1"/>
  <c r="T95" i="5" s="1"/>
  <c r="CZ41" i="1"/>
  <c r="Y41" i="1" s="1"/>
  <c r="V95" i="5" s="1"/>
  <c r="CY39" i="1"/>
  <c r="X39" i="1" s="1"/>
  <c r="T92" i="5" s="1"/>
  <c r="CZ39" i="1"/>
  <c r="Y39" i="1" s="1"/>
  <c r="V92" i="5" s="1"/>
  <c r="CP36" i="1"/>
  <c r="O36" i="1" s="1"/>
  <c r="CX110" i="3"/>
  <c r="CX114" i="3"/>
  <c r="CX111" i="3"/>
  <c r="CX115" i="3"/>
  <c r="CX112" i="3"/>
  <c r="CX116" i="3"/>
  <c r="CX113" i="3"/>
  <c r="I62" i="1"/>
  <c r="E195" i="5" s="1"/>
  <c r="CZ59" i="1"/>
  <c r="Y59" i="1" s="1"/>
  <c r="V174" i="5" s="1"/>
  <c r="CS51" i="1"/>
  <c r="R51" i="1" s="1"/>
  <c r="GK51" i="1" s="1"/>
  <c r="AD51" i="1"/>
  <c r="CR51" i="1" s="1"/>
  <c r="CZ44" i="1"/>
  <c r="Y44" i="1" s="1"/>
  <c r="V106" i="5" s="1"/>
  <c r="CY44" i="1"/>
  <c r="X44" i="1" s="1"/>
  <c r="T106" i="5" s="1"/>
  <c r="GK42" i="1"/>
  <c r="CZ42" i="1"/>
  <c r="Y42" i="1" s="1"/>
  <c r="V104" i="5" s="1"/>
  <c r="CY37" i="1"/>
  <c r="X37" i="1" s="1"/>
  <c r="T83" i="5" s="1"/>
  <c r="CZ37" i="1"/>
  <c r="Y37" i="1" s="1"/>
  <c r="V83" i="5" s="1"/>
  <c r="AB68" i="1"/>
  <c r="AB62" i="1"/>
  <c r="AD60" i="1"/>
  <c r="U59" i="1"/>
  <c r="Q59" i="1"/>
  <c r="CP59" i="1" s="1"/>
  <c r="O59" i="1" s="1"/>
  <c r="K174" i="5" s="1"/>
  <c r="P55" i="1"/>
  <c r="CX78" i="3"/>
  <c r="CX82" i="3"/>
  <c r="CX86" i="3"/>
  <c r="CX79" i="3"/>
  <c r="CX83" i="3"/>
  <c r="CX76" i="3"/>
  <c r="CX80" i="3"/>
  <c r="CX84" i="3"/>
  <c r="CX77" i="3"/>
  <c r="CX81" i="3"/>
  <c r="CX85" i="3"/>
  <c r="CX66" i="3"/>
  <c r="CX70" i="3"/>
  <c r="CX74" i="3"/>
  <c r="CX67" i="3"/>
  <c r="CX71" i="3"/>
  <c r="CX75" i="3"/>
  <c r="CX68" i="3"/>
  <c r="CX72" i="3"/>
  <c r="CX65" i="3"/>
  <c r="CX69" i="3"/>
  <c r="CX73" i="3"/>
  <c r="I53" i="1"/>
  <c r="U142" i="5" s="1"/>
  <c r="AB51" i="1"/>
  <c r="CQ51" i="1"/>
  <c r="CY34" i="1"/>
  <c r="X34" i="1" s="1"/>
  <c r="T71" i="5" s="1"/>
  <c r="K75" i="5" s="1"/>
  <c r="CZ34" i="1"/>
  <c r="Y34" i="1" s="1"/>
  <c r="V71" i="5" s="1"/>
  <c r="K76" i="5" s="1"/>
  <c r="CX106" i="3"/>
  <c r="CX103" i="3"/>
  <c r="CX107" i="3"/>
  <c r="CX104" i="3"/>
  <c r="CX108" i="3"/>
  <c r="CX105" i="3"/>
  <c r="CX109" i="3"/>
  <c r="CX54" i="3"/>
  <c r="CX58" i="3"/>
  <c r="CX62" i="3"/>
  <c r="CX55" i="3"/>
  <c r="CX59" i="3"/>
  <c r="CX63" i="3"/>
  <c r="CX56" i="3"/>
  <c r="CX60" i="3"/>
  <c r="CX64" i="3"/>
  <c r="CX57" i="3"/>
  <c r="CX61" i="3"/>
  <c r="I51" i="1"/>
  <c r="E131" i="5" s="1"/>
  <c r="W48" i="1"/>
  <c r="S48" i="1"/>
  <c r="T45" i="1"/>
  <c r="AB45" i="1"/>
  <c r="CQ44" i="1"/>
  <c r="P44" i="1" s="1"/>
  <c r="U44" i="1"/>
  <c r="Q44" i="1"/>
  <c r="CX34" i="3"/>
  <c r="CX38" i="3"/>
  <c r="CX42" i="3"/>
  <c r="CX31" i="3"/>
  <c r="CX35" i="3"/>
  <c r="CX39" i="3"/>
  <c r="CX32" i="3"/>
  <c r="CX36" i="3"/>
  <c r="CX40" i="3"/>
  <c r="CX33" i="3"/>
  <c r="CX37" i="3"/>
  <c r="CX41" i="3"/>
  <c r="I43" i="1"/>
  <c r="H105" i="5" s="1"/>
  <c r="W105" i="5" s="1"/>
  <c r="P39" i="1"/>
  <c r="CP39" i="1" s="1"/>
  <c r="O39" i="1" s="1"/>
  <c r="K92" i="5" s="1"/>
  <c r="T34" i="1"/>
  <c r="AB34" i="1"/>
  <c r="CY30" i="1"/>
  <c r="X30" i="1" s="1"/>
  <c r="T41" i="5" s="1"/>
  <c r="K45" i="5" s="1"/>
  <c r="CZ30" i="1"/>
  <c r="Y30" i="1" s="1"/>
  <c r="CZ46" i="1"/>
  <c r="Y46" i="1" s="1"/>
  <c r="V109" i="5" s="1"/>
  <c r="CX46" i="3"/>
  <c r="CX50" i="3"/>
  <c r="CX43" i="3"/>
  <c r="CX47" i="3"/>
  <c r="CX51" i="3"/>
  <c r="CX44" i="3"/>
  <c r="CX48" i="3"/>
  <c r="CX52" i="3"/>
  <c r="CX45" i="3"/>
  <c r="CX49" i="3"/>
  <c r="CX53" i="3"/>
  <c r="I49" i="1"/>
  <c r="CP42" i="1"/>
  <c r="O42" i="1" s="1"/>
  <c r="K104" i="5" s="1"/>
  <c r="CX19" i="3"/>
  <c r="CX20" i="3"/>
  <c r="CY31" i="1"/>
  <c r="X31" i="1" s="1"/>
  <c r="T49" i="5" s="1"/>
  <c r="K53" i="5" s="1"/>
  <c r="CZ31" i="1"/>
  <c r="Y31" i="1" s="1"/>
  <c r="V49" i="5" s="1"/>
  <c r="K54" i="5" s="1"/>
  <c r="AB31" i="1"/>
  <c r="AB49" i="1"/>
  <c r="T47" i="1"/>
  <c r="AB47" i="1"/>
  <c r="U46" i="1"/>
  <c r="AD43" i="1"/>
  <c r="CR43" i="1" s="1"/>
  <c r="CZ29" i="1"/>
  <c r="Y29" i="1" s="1"/>
  <c r="V32" i="5" s="1"/>
  <c r="K38" i="5" s="1"/>
  <c r="I47" i="1"/>
  <c r="P45" i="1"/>
  <c r="CP45" i="1" s="1"/>
  <c r="O45" i="1" s="1"/>
  <c r="K107" i="5" s="1"/>
  <c r="AB41" i="1"/>
  <c r="CZ40" i="1"/>
  <c r="Y40" i="1" s="1"/>
  <c r="V93" i="5" s="1"/>
  <c r="AD37" i="1"/>
  <c r="AB35" i="1"/>
  <c r="P34" i="1"/>
  <c r="CP34" i="1" s="1"/>
  <c r="O34" i="1" s="1"/>
  <c r="S33" i="1"/>
  <c r="K66" i="5" s="1"/>
  <c r="AB33" i="1"/>
  <c r="CQ32" i="1"/>
  <c r="P32" i="1" s="1"/>
  <c r="CP32" i="1" s="1"/>
  <c r="O32" i="1" s="1"/>
  <c r="AB32" i="1"/>
  <c r="CS32" i="1"/>
  <c r="R32" i="1" s="1"/>
  <c r="GK32" i="1" s="1"/>
  <c r="AB28" i="1"/>
  <c r="CX7" i="3"/>
  <c r="CX8" i="3"/>
  <c r="U29" i="1"/>
  <c r="P29" i="1"/>
  <c r="AB29" i="1"/>
  <c r="CY29" i="1"/>
  <c r="X29" i="1" s="1"/>
  <c r="T32" i="5" s="1"/>
  <c r="K37" i="5" s="1"/>
  <c r="CX6" i="3"/>
  <c r="CX4" i="3"/>
  <c r="CX5" i="3"/>
  <c r="CS28" i="1"/>
  <c r="R28" i="1" s="1"/>
  <c r="CX1" i="3"/>
  <c r="CX3" i="3"/>
  <c r="K171" i="5" l="1"/>
  <c r="K371" i="5"/>
  <c r="K696" i="5"/>
  <c r="J772" i="5"/>
  <c r="P772" i="5" s="1"/>
  <c r="H302" i="5"/>
  <c r="K453" i="5"/>
  <c r="H638" i="5"/>
  <c r="H617" i="5"/>
  <c r="H491" i="5"/>
  <c r="H343" i="5"/>
  <c r="H389" i="5"/>
  <c r="H652" i="5"/>
  <c r="H686" i="5"/>
  <c r="J385" i="5"/>
  <c r="P385" i="5" s="1"/>
  <c r="K411" i="5"/>
  <c r="J748" i="5"/>
  <c r="P748" i="5" s="1"/>
  <c r="H89" i="5"/>
  <c r="J78" i="5"/>
  <c r="P78" i="5" s="1"/>
  <c r="K91" i="5"/>
  <c r="GM38" i="1"/>
  <c r="GN38" i="1"/>
  <c r="K542" i="5"/>
  <c r="GM210" i="1"/>
  <c r="GN210" i="1"/>
  <c r="W49" i="1"/>
  <c r="E120" i="5"/>
  <c r="U49" i="1"/>
  <c r="K135" i="5"/>
  <c r="W87" i="1"/>
  <c r="K370" i="5"/>
  <c r="S90" i="1"/>
  <c r="E329" i="5"/>
  <c r="CR159" i="1"/>
  <c r="Q159" i="1" s="1"/>
  <c r="H450" i="5"/>
  <c r="GO155" i="1"/>
  <c r="V443" i="5"/>
  <c r="GM155" i="1"/>
  <c r="T443" i="5"/>
  <c r="T515" i="5"/>
  <c r="K519" i="5" s="1"/>
  <c r="T458" i="5"/>
  <c r="CP213" i="1"/>
  <c r="O213" i="1" s="1"/>
  <c r="K556" i="5"/>
  <c r="CP211" i="1"/>
  <c r="O211" i="1" s="1"/>
  <c r="K546" i="5"/>
  <c r="J553" i="5" s="1"/>
  <c r="P553" i="5" s="1"/>
  <c r="CP243" i="1"/>
  <c r="O243" i="1" s="1"/>
  <c r="K649" i="5"/>
  <c r="T669" i="5"/>
  <c r="K674" i="5" s="1"/>
  <c r="R66" i="5"/>
  <c r="G70" i="5"/>
  <c r="O70" i="5" s="1"/>
  <c r="W70" i="5"/>
  <c r="CR46" i="1"/>
  <c r="Q46" i="1" s="1"/>
  <c r="H112" i="5"/>
  <c r="S131" i="5"/>
  <c r="U153" i="5"/>
  <c r="K169" i="5"/>
  <c r="GK58" i="1"/>
  <c r="R178" i="5"/>
  <c r="L196" i="5"/>
  <c r="Q196" i="5" s="1"/>
  <c r="L194" i="5"/>
  <c r="R219" i="5"/>
  <c r="G226" i="5"/>
  <c r="O226" i="5" s="1"/>
  <c r="R167" i="5"/>
  <c r="H242" i="5"/>
  <c r="CR31" i="1"/>
  <c r="Q31" i="1" s="1"/>
  <c r="H51" i="5"/>
  <c r="H151" i="5"/>
  <c r="S195" i="5"/>
  <c r="R73" i="5"/>
  <c r="W78" i="5"/>
  <c r="G78" i="5"/>
  <c r="O78" i="5" s="1"/>
  <c r="S120" i="5"/>
  <c r="K159" i="5"/>
  <c r="GK56" i="1"/>
  <c r="CR70" i="1"/>
  <c r="Q70" i="1" s="1"/>
  <c r="K249" i="5" s="1"/>
  <c r="H249" i="5"/>
  <c r="W257" i="5" s="1"/>
  <c r="S333" i="5"/>
  <c r="CP70" i="1"/>
  <c r="O70" i="1" s="1"/>
  <c r="GM70" i="1" s="1"/>
  <c r="K251" i="5"/>
  <c r="CR80" i="1"/>
  <c r="Q80" i="1" s="1"/>
  <c r="H288" i="5"/>
  <c r="R321" i="5"/>
  <c r="S329" i="5"/>
  <c r="R459" i="5"/>
  <c r="J512" i="5"/>
  <c r="P512" i="5" s="1"/>
  <c r="GK216" i="1"/>
  <c r="K568" i="5"/>
  <c r="CY224" i="1"/>
  <c r="X224" i="1" s="1"/>
  <c r="T581" i="5" s="1"/>
  <c r="K585" i="5" s="1"/>
  <c r="K582" i="5"/>
  <c r="GK226" i="1"/>
  <c r="K593" i="5"/>
  <c r="AB243" i="1"/>
  <c r="H649" i="5"/>
  <c r="H291" i="5"/>
  <c r="H329" i="5"/>
  <c r="W329" i="5" s="1"/>
  <c r="R525" i="5"/>
  <c r="AB229" i="1"/>
  <c r="H603" i="5"/>
  <c r="H614" i="5"/>
  <c r="CR232" i="1"/>
  <c r="Q232" i="1" s="1"/>
  <c r="K614" i="5" s="1"/>
  <c r="H295" i="5"/>
  <c r="W295" i="5" s="1"/>
  <c r="S317" i="5"/>
  <c r="U331" i="5"/>
  <c r="R358" i="5"/>
  <c r="H439" i="5"/>
  <c r="H454" i="5"/>
  <c r="CR161" i="1"/>
  <c r="Q161" i="1" s="1"/>
  <c r="H460" i="5"/>
  <c r="X467" i="5" s="1"/>
  <c r="R516" i="5"/>
  <c r="CP207" i="1"/>
  <c r="O207" i="1" s="1"/>
  <c r="H571" i="5"/>
  <c r="H596" i="5"/>
  <c r="CY244" i="1"/>
  <c r="X244" i="1" s="1"/>
  <c r="T655" i="5" s="1"/>
  <c r="CZ244" i="1"/>
  <c r="Y244" i="1" s="1"/>
  <c r="V655" i="5" s="1"/>
  <c r="K653" i="5" s="1"/>
  <c r="CR235" i="1"/>
  <c r="Q235" i="1" s="1"/>
  <c r="H625" i="5"/>
  <c r="AB235" i="1"/>
  <c r="GK224" i="1"/>
  <c r="K584" i="5"/>
  <c r="H599" i="5"/>
  <c r="X599" i="5" s="1"/>
  <c r="K684" i="5"/>
  <c r="J730" i="5"/>
  <c r="P730" i="5" s="1"/>
  <c r="R774" i="5"/>
  <c r="Z778" i="5"/>
  <c r="G778" i="5"/>
  <c r="O778" i="5" s="1"/>
  <c r="BC204" i="1"/>
  <c r="F289" i="1"/>
  <c r="AB224" i="1"/>
  <c r="H583" i="5"/>
  <c r="CR224" i="1"/>
  <c r="Q224" i="1" s="1"/>
  <c r="R732" i="5"/>
  <c r="Z736" i="5"/>
  <c r="G736" i="5"/>
  <c r="O736" i="5" s="1"/>
  <c r="R756" i="5"/>
  <c r="Z760" i="5"/>
  <c r="G760" i="5"/>
  <c r="O760" i="5" s="1"/>
  <c r="H705" i="5"/>
  <c r="S43" i="1"/>
  <c r="E105" i="5"/>
  <c r="R49" i="1"/>
  <c r="GK49" i="1" s="1"/>
  <c r="GX47" i="1"/>
  <c r="E118" i="5"/>
  <c r="P47" i="1"/>
  <c r="V49" i="1"/>
  <c r="CP33" i="1"/>
  <c r="O33" i="1" s="1"/>
  <c r="P51" i="1"/>
  <c r="GX51" i="1"/>
  <c r="S49" i="1"/>
  <c r="CP58" i="1"/>
  <c r="O58" i="1" s="1"/>
  <c r="K170" i="5"/>
  <c r="J175" i="5" s="1"/>
  <c r="P175" i="5" s="1"/>
  <c r="GM35" i="1"/>
  <c r="T79" i="5"/>
  <c r="CP48" i="1"/>
  <c r="O48" i="1" s="1"/>
  <c r="K119" i="5" s="1"/>
  <c r="L154" i="5"/>
  <c r="Q154" i="5" s="1"/>
  <c r="L152" i="5"/>
  <c r="W69" i="1"/>
  <c r="E245" i="5"/>
  <c r="CP61" i="1"/>
  <c r="O61" i="1" s="1"/>
  <c r="K189" i="5"/>
  <c r="K262" i="5"/>
  <c r="K172" i="5"/>
  <c r="CP67" i="1"/>
  <c r="O67" i="1" s="1"/>
  <c r="K231" i="5"/>
  <c r="R53" i="1"/>
  <c r="GK53" i="1" s="1"/>
  <c r="GN70" i="1"/>
  <c r="T247" i="5"/>
  <c r="Q69" i="1"/>
  <c r="U90" i="1"/>
  <c r="U87" i="1"/>
  <c r="GN75" i="1"/>
  <c r="T93" i="1"/>
  <c r="E332" i="5"/>
  <c r="K353" i="5"/>
  <c r="K372" i="5"/>
  <c r="CP149" i="1"/>
  <c r="O149" i="1" s="1"/>
  <c r="K423" i="5" s="1"/>
  <c r="K586" i="5"/>
  <c r="CP221" i="1"/>
  <c r="O221" i="1" s="1"/>
  <c r="K577" i="5" s="1"/>
  <c r="K410" i="5"/>
  <c r="T432" i="5"/>
  <c r="T487" i="5"/>
  <c r="K490" i="5" s="1"/>
  <c r="K529" i="5"/>
  <c r="T612" i="5"/>
  <c r="CP253" i="1"/>
  <c r="O253" i="1" s="1"/>
  <c r="K688" i="5" s="1"/>
  <c r="R43" i="5"/>
  <c r="W48" i="5"/>
  <c r="G48" i="5"/>
  <c r="O48" i="5" s="1"/>
  <c r="R59" i="5"/>
  <c r="G63" i="5"/>
  <c r="O63" i="5" s="1"/>
  <c r="W63" i="5"/>
  <c r="S105" i="5"/>
  <c r="GK46" i="1"/>
  <c r="K113" i="5"/>
  <c r="H120" i="5"/>
  <c r="W120" i="5" s="1"/>
  <c r="U131" i="5"/>
  <c r="H140" i="5"/>
  <c r="GK61" i="1"/>
  <c r="K190" i="5"/>
  <c r="CR64" i="1"/>
  <c r="Q64" i="1" s="1"/>
  <c r="H210" i="5"/>
  <c r="G216" i="5" s="1"/>
  <c r="O216" i="5" s="1"/>
  <c r="W226" i="5"/>
  <c r="K230" i="5"/>
  <c r="GK67" i="1"/>
  <c r="H35" i="5"/>
  <c r="CR29" i="1"/>
  <c r="Q29" i="1" s="1"/>
  <c r="K35" i="5" s="1"/>
  <c r="CP40" i="1"/>
  <c r="O40" i="1" s="1"/>
  <c r="R124" i="5"/>
  <c r="S142" i="5"/>
  <c r="H161" i="5"/>
  <c r="G165" i="5" s="1"/>
  <c r="O165" i="5" s="1"/>
  <c r="R209" i="5"/>
  <c r="W216" i="5"/>
  <c r="U245" i="5"/>
  <c r="H243" i="5" s="1"/>
  <c r="J40" i="5"/>
  <c r="P40" i="5" s="1"/>
  <c r="L63" i="5"/>
  <c r="Q63" i="5" s="1"/>
  <c r="L62" i="5"/>
  <c r="H131" i="5"/>
  <c r="W131" i="5" s="1"/>
  <c r="R146" i="5"/>
  <c r="U195" i="5"/>
  <c r="H193" i="5" s="1"/>
  <c r="CY67" i="1"/>
  <c r="X67" i="1" s="1"/>
  <c r="T227" i="5" s="1"/>
  <c r="K232" i="5" s="1"/>
  <c r="GK29" i="1"/>
  <c r="K36" i="5"/>
  <c r="AB46" i="1"/>
  <c r="AB50" i="1"/>
  <c r="H125" i="5"/>
  <c r="CR50" i="1"/>
  <c r="Q50" i="1" s="1"/>
  <c r="H142" i="5"/>
  <c r="W142" i="5" s="1"/>
  <c r="H245" i="5"/>
  <c r="W245" i="5" s="1"/>
  <c r="H299" i="5"/>
  <c r="CR83" i="1"/>
  <c r="Q83" i="1" s="1"/>
  <c r="GK139" i="1"/>
  <c r="K379" i="5"/>
  <c r="R479" i="5"/>
  <c r="X486" i="5"/>
  <c r="R488" i="5"/>
  <c r="U329" i="5"/>
  <c r="H344" i="5"/>
  <c r="H390" i="5"/>
  <c r="G393" i="5" s="1"/>
  <c r="O393" i="5" s="1"/>
  <c r="H400" i="5"/>
  <c r="H474" i="5"/>
  <c r="CP168" i="1"/>
  <c r="O168" i="1" s="1"/>
  <c r="K493" i="5" s="1"/>
  <c r="CP232" i="1"/>
  <c r="O232" i="1" s="1"/>
  <c r="K616" i="5"/>
  <c r="H645" i="5"/>
  <c r="W645" i="5" s="1"/>
  <c r="H292" i="5"/>
  <c r="H314" i="5"/>
  <c r="BC26" i="1"/>
  <c r="F113" i="1"/>
  <c r="H402" i="5"/>
  <c r="X402" i="5" s="1"/>
  <c r="R502" i="5"/>
  <c r="G506" i="5"/>
  <c r="O506" i="5" s="1"/>
  <c r="Z506" i="5"/>
  <c r="H529" i="5"/>
  <c r="CY236" i="1"/>
  <c r="X236" i="1" s="1"/>
  <c r="T631" i="5" s="1"/>
  <c r="CZ236" i="1"/>
  <c r="Y236" i="1" s="1"/>
  <c r="V631" i="5" s="1"/>
  <c r="K629" i="5" s="1"/>
  <c r="H639" i="5"/>
  <c r="K222" i="5"/>
  <c r="CZ72" i="1"/>
  <c r="Y72" i="1" s="1"/>
  <c r="V256" i="5" s="1"/>
  <c r="CY72" i="1"/>
  <c r="X72" i="1" s="1"/>
  <c r="S331" i="5"/>
  <c r="E334" i="5"/>
  <c r="U95" i="1"/>
  <c r="H411" i="5"/>
  <c r="H428" i="5"/>
  <c r="H440" i="5"/>
  <c r="CP167" i="1"/>
  <c r="O167" i="1" s="1"/>
  <c r="GM167" i="1" s="1"/>
  <c r="K540" i="5"/>
  <c r="H574" i="5"/>
  <c r="W574" i="5" s="1"/>
  <c r="R591" i="5"/>
  <c r="H618" i="5"/>
  <c r="CP237" i="1"/>
  <c r="O237" i="1" s="1"/>
  <c r="H549" i="5"/>
  <c r="H641" i="5"/>
  <c r="W641" i="5" s="1"/>
  <c r="CR249" i="1"/>
  <c r="Q249" i="1" s="1"/>
  <c r="H671" i="5"/>
  <c r="CR254" i="1"/>
  <c r="Q254" i="1" s="1"/>
  <c r="H692" i="5"/>
  <c r="W699" i="5" s="1"/>
  <c r="R744" i="5"/>
  <c r="Z748" i="5"/>
  <c r="G748" i="5"/>
  <c r="O748" i="5" s="1"/>
  <c r="H664" i="5"/>
  <c r="CY214" i="1"/>
  <c r="X214" i="1" s="1"/>
  <c r="T562" i="5" s="1"/>
  <c r="CZ214" i="1"/>
  <c r="Y214" i="1" s="1"/>
  <c r="V562" i="5" s="1"/>
  <c r="K560" i="5" s="1"/>
  <c r="H588" i="5"/>
  <c r="W588" i="5" s="1"/>
  <c r="H653" i="5"/>
  <c r="K662" i="5"/>
  <c r="GK252" i="1"/>
  <c r="K683" i="5"/>
  <c r="H708" i="5"/>
  <c r="W708" i="5" s="1"/>
  <c r="R750" i="5"/>
  <c r="G754" i="5"/>
  <c r="O754" i="5" s="1"/>
  <c r="Z754" i="5"/>
  <c r="J778" i="5"/>
  <c r="P778" i="5" s="1"/>
  <c r="R726" i="5"/>
  <c r="G730" i="5"/>
  <c r="O730" i="5" s="1"/>
  <c r="Z730" i="5"/>
  <c r="J742" i="5"/>
  <c r="P742" i="5" s="1"/>
  <c r="AS128" i="1"/>
  <c r="F190" i="1"/>
  <c r="CZ145" i="1"/>
  <c r="Y145" i="1" s="1"/>
  <c r="V403" i="5" s="1"/>
  <c r="H682" i="5"/>
  <c r="CR252" i="1"/>
  <c r="Q252" i="1" s="1"/>
  <c r="K682" i="5" s="1"/>
  <c r="G699" i="5"/>
  <c r="O699" i="5" s="1"/>
  <c r="K703" i="5"/>
  <c r="GK256" i="1"/>
  <c r="H667" i="5"/>
  <c r="W667" i="5" s="1"/>
  <c r="J766" i="5"/>
  <c r="P766" i="5" s="1"/>
  <c r="AB249" i="1"/>
  <c r="CR37" i="1"/>
  <c r="Q37" i="1" s="1"/>
  <c r="H85" i="5"/>
  <c r="U53" i="1"/>
  <c r="T87" i="1"/>
  <c r="E317" i="5"/>
  <c r="V87" i="1"/>
  <c r="L121" i="5"/>
  <c r="Q121" i="5" s="1"/>
  <c r="L117" i="5"/>
  <c r="Q47" i="1"/>
  <c r="CR60" i="1"/>
  <c r="Q60" i="1" s="1"/>
  <c r="H179" i="5"/>
  <c r="W185" i="5" s="1"/>
  <c r="K89" i="5"/>
  <c r="P49" i="1"/>
  <c r="T53" i="1"/>
  <c r="R62" i="1"/>
  <c r="GK62" i="1" s="1"/>
  <c r="GM65" i="1"/>
  <c r="V217" i="5"/>
  <c r="K223" i="5" s="1"/>
  <c r="T122" i="5"/>
  <c r="Q49" i="1"/>
  <c r="T62" i="1"/>
  <c r="GK73" i="1"/>
  <c r="K261" i="5"/>
  <c r="Q53" i="1"/>
  <c r="GX87" i="1"/>
  <c r="GM75" i="1"/>
  <c r="K281" i="5"/>
  <c r="K292" i="5"/>
  <c r="S94" i="1"/>
  <c r="E333" i="5"/>
  <c r="W89" i="1"/>
  <c r="E328" i="5"/>
  <c r="CP132" i="1"/>
  <c r="O132" i="1" s="1"/>
  <c r="K350" i="5"/>
  <c r="GM145" i="1"/>
  <c r="T403" i="5"/>
  <c r="K399" i="5" s="1"/>
  <c r="GO168" i="1"/>
  <c r="V493" i="5"/>
  <c r="K491" i="5" s="1"/>
  <c r="Q92" i="1"/>
  <c r="AH173" i="1"/>
  <c r="AB234" i="1"/>
  <c r="GO162" i="1"/>
  <c r="T466" i="5"/>
  <c r="CR209" i="1"/>
  <c r="Q209" i="1" s="1"/>
  <c r="K536" i="5" s="1"/>
  <c r="H536" i="5"/>
  <c r="CP229" i="1"/>
  <c r="O229" i="1" s="1"/>
  <c r="K603" i="5"/>
  <c r="K428" i="5"/>
  <c r="K483" i="5"/>
  <c r="GP169" i="1"/>
  <c r="T495" i="5"/>
  <c r="K497" i="5" s="1"/>
  <c r="J500" i="5" s="1"/>
  <c r="P500" i="5" s="1"/>
  <c r="T623" i="5"/>
  <c r="K628" i="5" s="1"/>
  <c r="K530" i="5"/>
  <c r="K559" i="5"/>
  <c r="CP241" i="1"/>
  <c r="O241" i="1" s="1"/>
  <c r="K644" i="5" s="1"/>
  <c r="K652" i="5"/>
  <c r="R50" i="5"/>
  <c r="G56" i="5"/>
  <c r="O56" i="5" s="1"/>
  <c r="W56" i="5"/>
  <c r="R84" i="5"/>
  <c r="U105" i="5"/>
  <c r="H102" i="5" s="1"/>
  <c r="U118" i="5"/>
  <c r="CR54" i="1"/>
  <c r="Q54" i="1" s="1"/>
  <c r="H147" i="5"/>
  <c r="CP30" i="1"/>
  <c r="O30" i="1" s="1"/>
  <c r="GN30" i="1" s="1"/>
  <c r="R97" i="5"/>
  <c r="H128" i="5"/>
  <c r="W165" i="5"/>
  <c r="H172" i="5"/>
  <c r="W175" i="5" s="1"/>
  <c r="CZ67" i="1"/>
  <c r="Y67" i="1" s="1"/>
  <c r="V227" i="5" s="1"/>
  <c r="K233" i="5" s="1"/>
  <c r="CY68" i="1"/>
  <c r="X68" i="1" s="1"/>
  <c r="T236" i="5" s="1"/>
  <c r="K238" i="5"/>
  <c r="CZ68" i="1"/>
  <c r="Y68" i="1" s="1"/>
  <c r="V236" i="5" s="1"/>
  <c r="R25" i="5"/>
  <c r="L70" i="5"/>
  <c r="Q70" i="5" s="1"/>
  <c r="L69" i="5"/>
  <c r="H118" i="5"/>
  <c r="W118" i="5" s="1"/>
  <c r="AB54" i="1"/>
  <c r="H192" i="5"/>
  <c r="GK54" i="1"/>
  <c r="K148" i="5"/>
  <c r="K180" i="5"/>
  <c r="GK60" i="1"/>
  <c r="AB63" i="1"/>
  <c r="H200" i="5"/>
  <c r="CR63" i="1"/>
  <c r="Q63" i="1" s="1"/>
  <c r="R270" i="5"/>
  <c r="W274" i="5"/>
  <c r="G274" i="5"/>
  <c r="O274" i="5" s="1"/>
  <c r="H306" i="5"/>
  <c r="W306" i="5" s="1"/>
  <c r="K471" i="5"/>
  <c r="GK163" i="1"/>
  <c r="CY165" i="1"/>
  <c r="X165" i="1" s="1"/>
  <c r="T478" i="5" s="1"/>
  <c r="K482" i="5" s="1"/>
  <c r="K479" i="5"/>
  <c r="H490" i="5"/>
  <c r="X494" i="5" s="1"/>
  <c r="CY46" i="1"/>
  <c r="X46" i="1" s="1"/>
  <c r="T109" i="5" s="1"/>
  <c r="H317" i="5"/>
  <c r="W317" i="5" s="1"/>
  <c r="H331" i="5"/>
  <c r="W331" i="5" s="1"/>
  <c r="R395" i="5"/>
  <c r="CP152" i="1"/>
  <c r="O152" i="1" s="1"/>
  <c r="R469" i="5"/>
  <c r="G477" i="5"/>
  <c r="O477" i="5" s="1"/>
  <c r="X477" i="5"/>
  <c r="GK206" i="1"/>
  <c r="K518" i="5"/>
  <c r="H552" i="5"/>
  <c r="W552" i="5" s="1"/>
  <c r="GK232" i="1"/>
  <c r="K615" i="5"/>
  <c r="H629" i="5"/>
  <c r="H315" i="5"/>
  <c r="S328" i="5"/>
  <c r="H325" i="5" s="1"/>
  <c r="J506" i="5"/>
  <c r="P506" i="5" s="1"/>
  <c r="CR206" i="1"/>
  <c r="Q206" i="1" s="1"/>
  <c r="H517" i="5"/>
  <c r="G522" i="5" s="1"/>
  <c r="O522" i="5" s="1"/>
  <c r="AB206" i="1"/>
  <c r="H530" i="5"/>
  <c r="H592" i="5"/>
  <c r="G600" i="5" s="1"/>
  <c r="O600" i="5" s="1"/>
  <c r="CR226" i="1"/>
  <c r="Q226" i="1" s="1"/>
  <c r="K592" i="5" s="1"/>
  <c r="H280" i="5"/>
  <c r="H284" i="5"/>
  <c r="W284" i="5" s="1"/>
  <c r="H360" i="5"/>
  <c r="R406" i="5"/>
  <c r="H429" i="5"/>
  <c r="H453" i="5"/>
  <c r="G500" i="5"/>
  <c r="O500" i="5" s="1"/>
  <c r="R496" i="5"/>
  <c r="Z500" i="5"/>
  <c r="L779" i="5"/>
  <c r="H560" i="5"/>
  <c r="H595" i="5"/>
  <c r="H550" i="5"/>
  <c r="GK235" i="1"/>
  <c r="K626" i="5"/>
  <c r="G718" i="5"/>
  <c r="O718" i="5" s="1"/>
  <c r="R714" i="5"/>
  <c r="Z718" i="5"/>
  <c r="J736" i="5"/>
  <c r="P736" i="5" s="1"/>
  <c r="R768" i="5"/>
  <c r="G772" i="5"/>
  <c r="O772" i="5" s="1"/>
  <c r="Z772" i="5"/>
  <c r="GK209" i="1"/>
  <c r="K537" i="5"/>
  <c r="CY209" i="1"/>
  <c r="X209" i="1" s="1"/>
  <c r="T534" i="5" s="1"/>
  <c r="K539" i="5" s="1"/>
  <c r="H563" i="5"/>
  <c r="W563" i="5" s="1"/>
  <c r="GK246" i="1"/>
  <c r="K661" i="5"/>
  <c r="H674" i="5"/>
  <c r="AB257" i="1"/>
  <c r="H711" i="5"/>
  <c r="W711" i="5" s="1"/>
  <c r="J754" i="5"/>
  <c r="P754" i="5" s="1"/>
  <c r="R720" i="5"/>
  <c r="G724" i="5"/>
  <c r="O724" i="5" s="1"/>
  <c r="Z724" i="5"/>
  <c r="Z742" i="5"/>
  <c r="G742" i="5"/>
  <c r="O742" i="5" s="1"/>
  <c r="R738" i="5"/>
  <c r="AB80" i="1"/>
  <c r="H578" i="5"/>
  <c r="W578" i="5" s="1"/>
  <c r="H610" i="5"/>
  <c r="W610" i="5" s="1"/>
  <c r="H660" i="5"/>
  <c r="CR246" i="1"/>
  <c r="Q246" i="1" s="1"/>
  <c r="K660" i="5" s="1"/>
  <c r="R762" i="5"/>
  <c r="G766" i="5"/>
  <c r="O766" i="5" s="1"/>
  <c r="Z766" i="5"/>
  <c r="S53" i="1"/>
  <c r="E142" i="5"/>
  <c r="GX62" i="1"/>
  <c r="GX49" i="1"/>
  <c r="GM30" i="1"/>
  <c r="V41" i="5"/>
  <c r="K46" i="5" s="1"/>
  <c r="CY28" i="1"/>
  <c r="X28" i="1" s="1"/>
  <c r="T23" i="5" s="1"/>
  <c r="K28" i="5" s="1"/>
  <c r="K27" i="5"/>
  <c r="L40" i="5"/>
  <c r="Q40" i="5" s="1"/>
  <c r="L39" i="5"/>
  <c r="AB43" i="1"/>
  <c r="CP44" i="1"/>
  <c r="O44" i="1" s="1"/>
  <c r="K106" i="5" s="1"/>
  <c r="V47" i="1"/>
  <c r="W51" i="1"/>
  <c r="K88" i="5"/>
  <c r="Q51" i="1"/>
  <c r="U55" i="1"/>
  <c r="E153" i="5"/>
  <c r="V155" i="5"/>
  <c r="K162" i="5" s="1"/>
  <c r="V62" i="1"/>
  <c r="U47" i="1"/>
  <c r="W53" i="1"/>
  <c r="Q87" i="1"/>
  <c r="V53" i="1"/>
  <c r="R87" i="1"/>
  <c r="GK87" i="1" s="1"/>
  <c r="K280" i="5"/>
  <c r="K291" i="5"/>
  <c r="P87" i="1"/>
  <c r="P93" i="1"/>
  <c r="K343" i="5"/>
  <c r="J347" i="5" s="1"/>
  <c r="P347" i="5" s="1"/>
  <c r="P92" i="1"/>
  <c r="CP141" i="1"/>
  <c r="O141" i="1" s="1"/>
  <c r="K388" i="5"/>
  <c r="CP165" i="1"/>
  <c r="O165" i="1" s="1"/>
  <c r="GM151" i="1"/>
  <c r="V431" i="5"/>
  <c r="K429" i="5" s="1"/>
  <c r="GM154" i="1"/>
  <c r="AB218" i="1"/>
  <c r="GM169" i="1"/>
  <c r="AJ273" i="1"/>
  <c r="AB212" i="1"/>
  <c r="CP153" i="1"/>
  <c r="O153" i="1" s="1"/>
  <c r="K436" i="5"/>
  <c r="CR256" i="1"/>
  <c r="Q256" i="1" s="1"/>
  <c r="K702" i="5" s="1"/>
  <c r="H702" i="5"/>
  <c r="T565" i="5"/>
  <c r="V590" i="5"/>
  <c r="CP247" i="1"/>
  <c r="O247" i="1" s="1"/>
  <c r="K666" i="5" s="1"/>
  <c r="K675" i="5"/>
  <c r="J48" i="5"/>
  <c r="P48" i="5" s="1"/>
  <c r="H88" i="5"/>
  <c r="G94" i="5" s="1"/>
  <c r="O94" i="5" s="1"/>
  <c r="CR41" i="1"/>
  <c r="Q41" i="1" s="1"/>
  <c r="H98" i="5"/>
  <c r="S118" i="5"/>
  <c r="H139" i="5"/>
  <c r="CY56" i="1"/>
  <c r="X56" i="1" s="1"/>
  <c r="T155" i="5" s="1"/>
  <c r="K161" i="5" s="1"/>
  <c r="K157" i="5"/>
  <c r="L216" i="5"/>
  <c r="Q216" i="5" s="1"/>
  <c r="L215" i="5"/>
  <c r="CR28" i="1"/>
  <c r="Q28" i="1" s="1"/>
  <c r="H26" i="5"/>
  <c r="G31" i="5" s="1"/>
  <c r="O31" i="5" s="1"/>
  <c r="H101" i="5"/>
  <c r="H129" i="5"/>
  <c r="R199" i="5"/>
  <c r="G206" i="5"/>
  <c r="O206" i="5" s="1"/>
  <c r="W206" i="5"/>
  <c r="R228" i="5"/>
  <c r="G235" i="5"/>
  <c r="O235" i="5" s="1"/>
  <c r="W235" i="5"/>
  <c r="R34" i="5"/>
  <c r="W40" i="5"/>
  <c r="G40" i="5"/>
  <c r="O40" i="5" s="1"/>
  <c r="L48" i="5"/>
  <c r="Q48" i="5" s="1"/>
  <c r="L47" i="5"/>
  <c r="H115" i="5"/>
  <c r="H150" i="5"/>
  <c r="W154" i="5" s="1"/>
  <c r="H153" i="5"/>
  <c r="W153" i="5" s="1"/>
  <c r="CP56" i="1"/>
  <c r="O56" i="1" s="1"/>
  <c r="GN56" i="1" s="1"/>
  <c r="K86" i="5"/>
  <c r="GK37" i="1"/>
  <c r="U120" i="5"/>
  <c r="CR52" i="1"/>
  <c r="Q52" i="1" s="1"/>
  <c r="K136" i="5" s="1"/>
  <c r="H136" i="5"/>
  <c r="W143" i="5" s="1"/>
  <c r="L165" i="5"/>
  <c r="Q165" i="5" s="1"/>
  <c r="L163" i="5"/>
  <c r="H195" i="5"/>
  <c r="W195" i="5" s="1"/>
  <c r="CR77" i="1"/>
  <c r="Q77" i="1" s="1"/>
  <c r="H277" i="5"/>
  <c r="CR73" i="1"/>
  <c r="Q73" i="1" s="1"/>
  <c r="K260" i="5" s="1"/>
  <c r="H260" i="5"/>
  <c r="W268" i="5" s="1"/>
  <c r="CR88" i="1"/>
  <c r="Q88" i="1" s="1"/>
  <c r="H322" i="5"/>
  <c r="U333" i="5"/>
  <c r="R349" i="5"/>
  <c r="X356" i="5"/>
  <c r="G356" i="5"/>
  <c r="O356" i="5" s="1"/>
  <c r="H421" i="5"/>
  <c r="H267" i="5"/>
  <c r="W267" i="5" s="1"/>
  <c r="H332" i="5"/>
  <c r="W332" i="5" s="1"/>
  <c r="X385" i="5"/>
  <c r="H399" i="5"/>
  <c r="G404" i="5" s="1"/>
  <c r="O404" i="5" s="1"/>
  <c r="CR146" i="1"/>
  <c r="Q146" i="1" s="1"/>
  <c r="H407" i="5"/>
  <c r="X414" i="5" s="1"/>
  <c r="Z512" i="5"/>
  <c r="G512" i="5"/>
  <c r="O512" i="5" s="1"/>
  <c r="R508" i="5"/>
  <c r="H539" i="5"/>
  <c r="G543" i="5" s="1"/>
  <c r="O543" i="5" s="1"/>
  <c r="K569" i="5"/>
  <c r="R582" i="5"/>
  <c r="W589" i="5"/>
  <c r="CP226" i="1"/>
  <c r="O226" i="1" s="1"/>
  <c r="GM226" i="1" s="1"/>
  <c r="K594" i="5"/>
  <c r="CZ232" i="1"/>
  <c r="Y232" i="1" s="1"/>
  <c r="V612" i="5" s="1"/>
  <c r="U328" i="5"/>
  <c r="H346" i="5"/>
  <c r="X346" i="5" s="1"/>
  <c r="CR137" i="1"/>
  <c r="Q137" i="1" s="1"/>
  <c r="K368" i="5" s="1"/>
  <c r="J375" i="5" s="1"/>
  <c r="P375" i="5" s="1"/>
  <c r="H368" i="5"/>
  <c r="G375" i="5" s="1"/>
  <c r="O375" i="5" s="1"/>
  <c r="K451" i="5"/>
  <c r="GK159" i="1"/>
  <c r="H485" i="5"/>
  <c r="X485" i="5" s="1"/>
  <c r="AB213" i="1"/>
  <c r="H556" i="5"/>
  <c r="H567" i="5"/>
  <c r="CR216" i="1"/>
  <c r="Q216" i="1" s="1"/>
  <c r="K567" i="5" s="1"/>
  <c r="CZ237" i="1"/>
  <c r="Y237" i="1" s="1"/>
  <c r="V633" i="5" s="1"/>
  <c r="K634" i="5"/>
  <c r="CY237" i="1"/>
  <c r="X237" i="1" s="1"/>
  <c r="T633" i="5" s="1"/>
  <c r="CY60" i="1"/>
  <c r="X60" i="1" s="1"/>
  <c r="T176" i="5" s="1"/>
  <c r="K182" i="5" s="1"/>
  <c r="H281" i="5"/>
  <c r="L335" i="5"/>
  <c r="Q335" i="5" s="1"/>
  <c r="L327" i="5"/>
  <c r="U332" i="5"/>
  <c r="H326" i="5" s="1"/>
  <c r="L513" i="5"/>
  <c r="H361" i="5"/>
  <c r="G365" i="5" s="1"/>
  <c r="O365" i="5" s="1"/>
  <c r="H417" i="5"/>
  <c r="CR148" i="1"/>
  <c r="Q148" i="1" s="1"/>
  <c r="GK161" i="1"/>
  <c r="K461" i="5"/>
  <c r="H570" i="5"/>
  <c r="W95" i="1"/>
  <c r="R545" i="5"/>
  <c r="W553" i="5"/>
  <c r="G553" i="5"/>
  <c r="O553" i="5" s="1"/>
  <c r="CZ163" i="1"/>
  <c r="Y163" i="1" s="1"/>
  <c r="V468" i="5" s="1"/>
  <c r="K474" i="5" s="1"/>
  <c r="J477" i="5" s="1"/>
  <c r="P477" i="5" s="1"/>
  <c r="CZ256" i="1"/>
  <c r="Y256" i="1" s="1"/>
  <c r="V700" i="5" s="1"/>
  <c r="K701" i="5"/>
  <c r="CR208" i="1"/>
  <c r="Q208" i="1" s="1"/>
  <c r="AB208" i="1"/>
  <c r="CY230" i="1"/>
  <c r="X230" i="1" s="1"/>
  <c r="T609" i="5" s="1"/>
  <c r="K606" i="5" s="1"/>
  <c r="CZ230" i="1"/>
  <c r="Y230" i="1" s="1"/>
  <c r="V609" i="5" s="1"/>
  <c r="K607" i="5" s="1"/>
  <c r="H675" i="5"/>
  <c r="J724" i="5"/>
  <c r="P724" i="5" s="1"/>
  <c r="J760" i="5"/>
  <c r="P760" i="5" s="1"/>
  <c r="H621" i="5"/>
  <c r="W621" i="5" s="1"/>
  <c r="H685" i="5"/>
  <c r="H706" i="5"/>
  <c r="GM132" i="1"/>
  <c r="GO132" i="1"/>
  <c r="CJ128" i="1"/>
  <c r="BA173" i="1"/>
  <c r="AH128" i="1"/>
  <c r="U173" i="1"/>
  <c r="GN82" i="1"/>
  <c r="GM82" i="1"/>
  <c r="GN85" i="1"/>
  <c r="GM85" i="1"/>
  <c r="AJ128" i="1"/>
  <c r="W173" i="1"/>
  <c r="GM164" i="1"/>
  <c r="GO164" i="1"/>
  <c r="GM171" i="1"/>
  <c r="GP171" i="1"/>
  <c r="GN222" i="1"/>
  <c r="GM222" i="1"/>
  <c r="GO153" i="1"/>
  <c r="GM153" i="1"/>
  <c r="GP264" i="1"/>
  <c r="GM264" i="1"/>
  <c r="GN260" i="1"/>
  <c r="GM260" i="1"/>
  <c r="GN242" i="1"/>
  <c r="GM242" i="1"/>
  <c r="GN218" i="1"/>
  <c r="GM218" i="1"/>
  <c r="GM211" i="1"/>
  <c r="GN211" i="1"/>
  <c r="GN79" i="1"/>
  <c r="GM79" i="1"/>
  <c r="GO166" i="1"/>
  <c r="GM166" i="1"/>
  <c r="GM160" i="1"/>
  <c r="GO160" i="1"/>
  <c r="GN212" i="1"/>
  <c r="GM212" i="1"/>
  <c r="GM271" i="1"/>
  <c r="GP271" i="1"/>
  <c r="CY53" i="1"/>
  <c r="X53" i="1" s="1"/>
  <c r="T142" i="5" s="1"/>
  <c r="CZ53" i="1"/>
  <c r="Y53" i="1" s="1"/>
  <c r="V142" i="5" s="1"/>
  <c r="GN33" i="1"/>
  <c r="R43" i="1"/>
  <c r="GK43" i="1" s="1"/>
  <c r="CY33" i="1"/>
  <c r="X33" i="1" s="1"/>
  <c r="T64" i="5" s="1"/>
  <c r="K67" i="5" s="1"/>
  <c r="CZ33" i="1"/>
  <c r="Y33" i="1" s="1"/>
  <c r="V64" i="5" s="1"/>
  <c r="K68" i="5" s="1"/>
  <c r="CZ32" i="1"/>
  <c r="Y32" i="1" s="1"/>
  <c r="P43" i="1"/>
  <c r="R47" i="1"/>
  <c r="GK47" i="1" s="1"/>
  <c r="CY49" i="1"/>
  <c r="X49" i="1" s="1"/>
  <c r="CZ49" i="1"/>
  <c r="Y49" i="1" s="1"/>
  <c r="V120" i="5" s="1"/>
  <c r="CY61" i="1"/>
  <c r="X61" i="1" s="1"/>
  <c r="CZ61" i="1"/>
  <c r="Y61" i="1" s="1"/>
  <c r="V186" i="5" s="1"/>
  <c r="AB69" i="1"/>
  <c r="AB60" i="1"/>
  <c r="GX69" i="1"/>
  <c r="GM56" i="1"/>
  <c r="GM34" i="1"/>
  <c r="GN34" i="1"/>
  <c r="GM39" i="1"/>
  <c r="GN39" i="1"/>
  <c r="CZ48" i="1"/>
  <c r="Y48" i="1" s="1"/>
  <c r="V119" i="5" s="1"/>
  <c r="CY48" i="1"/>
  <c r="X48" i="1" s="1"/>
  <c r="T51" i="1"/>
  <c r="U51" i="1"/>
  <c r="CY32" i="1"/>
  <c r="X32" i="1" s="1"/>
  <c r="T57" i="5" s="1"/>
  <c r="K60" i="5" s="1"/>
  <c r="W43" i="1"/>
  <c r="V51" i="1"/>
  <c r="W62" i="1"/>
  <c r="S62" i="1"/>
  <c r="GM36" i="1"/>
  <c r="GN36" i="1"/>
  <c r="T43" i="1"/>
  <c r="P53" i="1"/>
  <c r="CP53" i="1" s="1"/>
  <c r="O53" i="1" s="1"/>
  <c r="K142" i="5" s="1"/>
  <c r="GN58" i="1"/>
  <c r="GM58" i="1"/>
  <c r="W47" i="1"/>
  <c r="T49" i="1"/>
  <c r="S51" i="1"/>
  <c r="V55" i="1"/>
  <c r="GN65" i="1"/>
  <c r="R55" i="1"/>
  <c r="GK55" i="1" s="1"/>
  <c r="U62" i="1"/>
  <c r="GX53" i="1"/>
  <c r="P62" i="1"/>
  <c r="Q62" i="1"/>
  <c r="Q90" i="1"/>
  <c r="AB93" i="1"/>
  <c r="U94" i="1"/>
  <c r="CZ73" i="1"/>
  <c r="Y73" i="1" s="1"/>
  <c r="U89" i="1"/>
  <c r="S87" i="1"/>
  <c r="CP87" i="1" s="1"/>
  <c r="O87" i="1" s="1"/>
  <c r="K317" i="5" s="1"/>
  <c r="AP26" i="1"/>
  <c r="F106" i="1"/>
  <c r="AP302" i="1"/>
  <c r="CP134" i="1"/>
  <c r="O134" i="1" s="1"/>
  <c r="AC173" i="1"/>
  <c r="V92" i="1"/>
  <c r="GX92" i="1"/>
  <c r="R90" i="1"/>
  <c r="GK90" i="1" s="1"/>
  <c r="GX93" i="1"/>
  <c r="T94" i="1"/>
  <c r="GM141" i="1"/>
  <c r="GO141" i="1"/>
  <c r="S93" i="1"/>
  <c r="GM158" i="1"/>
  <c r="GO158" i="1"/>
  <c r="BB128" i="1"/>
  <c r="F186" i="1"/>
  <c r="GO139" i="1"/>
  <c r="GM139" i="1"/>
  <c r="GK143" i="1"/>
  <c r="CZ143" i="1"/>
  <c r="Y143" i="1" s="1"/>
  <c r="V394" i="5" s="1"/>
  <c r="K400" i="5" s="1"/>
  <c r="AB166" i="1"/>
  <c r="CI128" i="1"/>
  <c r="AZ173" i="1"/>
  <c r="GM156" i="1"/>
  <c r="GO156" i="1"/>
  <c r="GM220" i="1"/>
  <c r="GN220" i="1"/>
  <c r="AD273" i="1"/>
  <c r="CY217" i="1"/>
  <c r="X217" i="1" s="1"/>
  <c r="T573" i="5" s="1"/>
  <c r="CZ217" i="1"/>
  <c r="Y217" i="1" s="1"/>
  <c r="V573" i="5" s="1"/>
  <c r="AF273" i="1"/>
  <c r="GN229" i="1"/>
  <c r="GM229" i="1"/>
  <c r="CP209" i="1"/>
  <c r="O209" i="1" s="1"/>
  <c r="GM230" i="1"/>
  <c r="GN230" i="1"/>
  <c r="GN225" i="1"/>
  <c r="GM225" i="1"/>
  <c r="GN243" i="1"/>
  <c r="GM243" i="1"/>
  <c r="CP256" i="1"/>
  <c r="O256" i="1" s="1"/>
  <c r="AB256" i="1"/>
  <c r="GM240" i="1"/>
  <c r="GN240" i="1"/>
  <c r="AI204" i="1"/>
  <c r="V273" i="1"/>
  <c r="CJ204" i="1"/>
  <c r="BA273" i="1"/>
  <c r="CY43" i="1"/>
  <c r="X43" i="1" s="1"/>
  <c r="T105" i="5" s="1"/>
  <c r="K101" i="5" s="1"/>
  <c r="CZ71" i="1"/>
  <c r="Y71" i="1" s="1"/>
  <c r="V255" i="5" s="1"/>
  <c r="K253" i="5" s="1"/>
  <c r="CY71" i="1"/>
  <c r="X71" i="1" s="1"/>
  <c r="T255" i="5" s="1"/>
  <c r="CP71" i="1"/>
  <c r="O71" i="1" s="1"/>
  <c r="K255" i="5" s="1"/>
  <c r="GM95" i="1"/>
  <c r="GN95" i="1"/>
  <c r="GM86" i="1"/>
  <c r="GN86" i="1"/>
  <c r="CG26" i="1"/>
  <c r="AX97" i="1"/>
  <c r="BZ26" i="1"/>
  <c r="CI97" i="1"/>
  <c r="AQ97" i="1"/>
  <c r="V90" i="1"/>
  <c r="GX90" i="1"/>
  <c r="GM135" i="1"/>
  <c r="GO135" i="1"/>
  <c r="CZ142" i="1"/>
  <c r="Y142" i="1" s="1"/>
  <c r="V392" i="5" s="1"/>
  <c r="K390" i="5" s="1"/>
  <c r="CY142" i="1"/>
  <c r="X142" i="1" s="1"/>
  <c r="GO165" i="1"/>
  <c r="GM165" i="1"/>
  <c r="CZ91" i="1"/>
  <c r="Y91" i="1" s="1"/>
  <c r="V330" i="5" s="1"/>
  <c r="V94" i="1"/>
  <c r="GO144" i="1"/>
  <c r="GM144" i="1"/>
  <c r="P90" i="1"/>
  <c r="AB143" i="1"/>
  <c r="CR143" i="1"/>
  <c r="Q143" i="1" s="1"/>
  <c r="CY157" i="1"/>
  <c r="X157" i="1" s="1"/>
  <c r="T445" i="5" s="1"/>
  <c r="K439" i="5" s="1"/>
  <c r="CZ157" i="1"/>
  <c r="Y157" i="1" s="1"/>
  <c r="V445" i="5" s="1"/>
  <c r="AF173" i="1"/>
  <c r="GM150" i="1"/>
  <c r="GO150" i="1"/>
  <c r="AJ204" i="1"/>
  <c r="W273" i="1"/>
  <c r="GO145" i="1"/>
  <c r="GO151" i="1"/>
  <c r="GM168" i="1"/>
  <c r="GM163" i="1"/>
  <c r="GO163" i="1"/>
  <c r="CP208" i="1"/>
  <c r="O208" i="1" s="1"/>
  <c r="K532" i="5" s="1"/>
  <c r="AC273" i="1"/>
  <c r="AG204" i="1"/>
  <c r="T273" i="1"/>
  <c r="GM223" i="1"/>
  <c r="GN223" i="1"/>
  <c r="GN250" i="1"/>
  <c r="GM250" i="1"/>
  <c r="GN215" i="1"/>
  <c r="GM215" i="1"/>
  <c r="GM228" i="1"/>
  <c r="GO228" i="1"/>
  <c r="CZ239" i="1"/>
  <c r="Y239" i="1" s="1"/>
  <c r="CY239" i="1"/>
  <c r="X239" i="1" s="1"/>
  <c r="T642" i="5" s="1"/>
  <c r="CY253" i="1"/>
  <c r="X253" i="1" s="1"/>
  <c r="CZ253" i="1"/>
  <c r="Y253" i="1" s="1"/>
  <c r="V688" i="5" s="1"/>
  <c r="K686" i="5" s="1"/>
  <c r="AB264" i="1"/>
  <c r="GP262" i="1"/>
  <c r="GM262" i="1"/>
  <c r="GM270" i="1"/>
  <c r="GP270" i="1"/>
  <c r="GN251" i="1"/>
  <c r="GM251" i="1"/>
  <c r="CZ261" i="1"/>
  <c r="Y261" i="1" s="1"/>
  <c r="V713" i="5" s="1"/>
  <c r="K716" i="5" s="1"/>
  <c r="GP263" i="1"/>
  <c r="GM263" i="1"/>
  <c r="GP268" i="1"/>
  <c r="GM268" i="1"/>
  <c r="CG204" i="1"/>
  <c r="AX273" i="1"/>
  <c r="GM269" i="1"/>
  <c r="GP269" i="1"/>
  <c r="GN32" i="1"/>
  <c r="GM42" i="1"/>
  <c r="GN42" i="1"/>
  <c r="GM44" i="1"/>
  <c r="GN44" i="1"/>
  <c r="U43" i="1"/>
  <c r="GM45" i="1"/>
  <c r="GN45" i="1"/>
  <c r="S47" i="1"/>
  <c r="CZ52" i="1"/>
  <c r="Y52" i="1" s="1"/>
  <c r="V133" i="5" s="1"/>
  <c r="CY52" i="1"/>
  <c r="X52" i="1" s="1"/>
  <c r="GM66" i="1"/>
  <c r="GN66" i="1"/>
  <c r="T55" i="1"/>
  <c r="AG97" i="1" s="1"/>
  <c r="CY63" i="1"/>
  <c r="X63" i="1" s="1"/>
  <c r="CZ63" i="1"/>
  <c r="Y63" i="1" s="1"/>
  <c r="V197" i="5" s="1"/>
  <c r="K204" i="5" s="1"/>
  <c r="U69" i="1"/>
  <c r="T69" i="1"/>
  <c r="GN68" i="1"/>
  <c r="GM68" i="1"/>
  <c r="GM59" i="1"/>
  <c r="GN59" i="1"/>
  <c r="GN67" i="1"/>
  <c r="GM67" i="1"/>
  <c r="S55" i="1"/>
  <c r="P69" i="1"/>
  <c r="AB85" i="1"/>
  <c r="R69" i="1"/>
  <c r="GK69" i="1" s="1"/>
  <c r="CY74" i="1"/>
  <c r="X74" i="1" s="1"/>
  <c r="CZ74" i="1"/>
  <c r="Y74" i="1" s="1"/>
  <c r="AB82" i="1"/>
  <c r="AB87" i="1"/>
  <c r="GN76" i="1"/>
  <c r="GM76" i="1"/>
  <c r="W90" i="1"/>
  <c r="GO130" i="1"/>
  <c r="GM130" i="1"/>
  <c r="GN81" i="1"/>
  <c r="GM81" i="1"/>
  <c r="R89" i="1"/>
  <c r="GK89" i="1" s="1"/>
  <c r="T90" i="1"/>
  <c r="AG128" i="1"/>
  <c r="T173" i="1"/>
  <c r="CY91" i="1"/>
  <c r="X91" i="1" s="1"/>
  <c r="AP128" i="1"/>
  <c r="F182" i="1"/>
  <c r="CZ136" i="1"/>
  <c r="Y136" i="1" s="1"/>
  <c r="AQ128" i="1"/>
  <c r="F183" i="1"/>
  <c r="GM236" i="1"/>
  <c r="GN236" i="1"/>
  <c r="GN213" i="1"/>
  <c r="GM213" i="1"/>
  <c r="CY233" i="1"/>
  <c r="X233" i="1" s="1"/>
  <c r="T620" i="5" s="1"/>
  <c r="CZ233" i="1"/>
  <c r="Y233" i="1" s="1"/>
  <c r="V620" i="5" s="1"/>
  <c r="GM214" i="1"/>
  <c r="GN214" i="1"/>
  <c r="GM217" i="1"/>
  <c r="GN217" i="1"/>
  <c r="GN231" i="1"/>
  <c r="GM231" i="1"/>
  <c r="CY247" i="1"/>
  <c r="X247" i="1" s="1"/>
  <c r="CZ247" i="1"/>
  <c r="Y247" i="1" s="1"/>
  <c r="V666" i="5" s="1"/>
  <c r="K664" i="5" s="1"/>
  <c r="GM255" i="1"/>
  <c r="GN255" i="1"/>
  <c r="CY259" i="1"/>
  <c r="X259" i="1" s="1"/>
  <c r="CZ259" i="1"/>
  <c r="Y259" i="1" s="1"/>
  <c r="V710" i="5" s="1"/>
  <c r="GO226" i="1"/>
  <c r="AE273" i="1"/>
  <c r="GK234" i="1"/>
  <c r="AB242" i="1"/>
  <c r="GM257" i="1"/>
  <c r="GN257" i="1"/>
  <c r="AP204" i="1"/>
  <c r="F282" i="1"/>
  <c r="GM258" i="1"/>
  <c r="GN258" i="1"/>
  <c r="GN245" i="1"/>
  <c r="GM245" i="1"/>
  <c r="GP265" i="1"/>
  <c r="GM265" i="1"/>
  <c r="CY261" i="1"/>
  <c r="X261" i="1" s="1"/>
  <c r="T713" i="5" s="1"/>
  <c r="K715" i="5" s="1"/>
  <c r="J718" i="5" s="1"/>
  <c r="P718" i="5" s="1"/>
  <c r="GP266" i="1"/>
  <c r="GM266" i="1"/>
  <c r="CZ238" i="1"/>
  <c r="Y238" i="1" s="1"/>
  <c r="V641" i="5" s="1"/>
  <c r="AQ204" i="1"/>
  <c r="F283" i="1"/>
  <c r="CP29" i="1"/>
  <c r="O29" i="1" s="1"/>
  <c r="CP47" i="1"/>
  <c r="O47" i="1" s="1"/>
  <c r="K118" i="5" s="1"/>
  <c r="CP51" i="1"/>
  <c r="O51" i="1" s="1"/>
  <c r="K131" i="5" s="1"/>
  <c r="Q43" i="1"/>
  <c r="AD97" i="1" s="1"/>
  <c r="GX43" i="1"/>
  <c r="GK28" i="1"/>
  <c r="CZ28" i="1"/>
  <c r="Y28" i="1" s="1"/>
  <c r="V43" i="1"/>
  <c r="AB37" i="1"/>
  <c r="GM57" i="1"/>
  <c r="GN57" i="1"/>
  <c r="Q55" i="1"/>
  <c r="CP55" i="1" s="1"/>
  <c r="O55" i="1" s="1"/>
  <c r="K153" i="5" s="1"/>
  <c r="GX55" i="1"/>
  <c r="V69" i="1"/>
  <c r="CY84" i="1"/>
  <c r="X84" i="1" s="1"/>
  <c r="CZ84" i="1"/>
  <c r="Y84" i="1" s="1"/>
  <c r="V305" i="5" s="1"/>
  <c r="K303" i="5" s="1"/>
  <c r="GM78" i="1"/>
  <c r="GN78" i="1"/>
  <c r="S69" i="1"/>
  <c r="CY92" i="1"/>
  <c r="X92" i="1" s="1"/>
  <c r="T331" i="5" s="1"/>
  <c r="CZ92" i="1"/>
  <c r="Y92" i="1" s="1"/>
  <c r="V331" i="5" s="1"/>
  <c r="AT26" i="1"/>
  <c r="F115" i="1"/>
  <c r="AO26" i="1"/>
  <c r="F101" i="1"/>
  <c r="AO302" i="1"/>
  <c r="GK133" i="1"/>
  <c r="AE173" i="1"/>
  <c r="GM140" i="1"/>
  <c r="GO140" i="1"/>
  <c r="CD26" i="1"/>
  <c r="AU97" i="1"/>
  <c r="P94" i="1"/>
  <c r="CP94" i="1" s="1"/>
  <c r="O94" i="1" s="1"/>
  <c r="K333" i="5" s="1"/>
  <c r="W94" i="1"/>
  <c r="GX94" i="1"/>
  <c r="R94" i="1"/>
  <c r="GK94" i="1" s="1"/>
  <c r="Q89" i="1"/>
  <c r="S89" i="1"/>
  <c r="V89" i="1"/>
  <c r="CP93" i="1"/>
  <c r="O93" i="1" s="1"/>
  <c r="K332" i="5" s="1"/>
  <c r="BB26" i="1"/>
  <c r="F110" i="1"/>
  <c r="BB302" i="1"/>
  <c r="CP92" i="1"/>
  <c r="O92" i="1" s="1"/>
  <c r="K331" i="5" s="1"/>
  <c r="GM138" i="1"/>
  <c r="GO138" i="1"/>
  <c r="GM170" i="1"/>
  <c r="GP170" i="1"/>
  <c r="CD173" i="1" s="1"/>
  <c r="U93" i="1"/>
  <c r="CY133" i="1"/>
  <c r="X133" i="1" s="1"/>
  <c r="AX128" i="1"/>
  <c r="F180" i="1"/>
  <c r="GM131" i="1"/>
  <c r="GO131" i="1"/>
  <c r="CY136" i="1"/>
  <c r="X136" i="1" s="1"/>
  <c r="CY149" i="1"/>
  <c r="X149" i="1" s="1"/>
  <c r="CZ149" i="1"/>
  <c r="Y149" i="1" s="1"/>
  <c r="V423" i="5" s="1"/>
  <c r="K421" i="5" s="1"/>
  <c r="AB159" i="1"/>
  <c r="BC128" i="1"/>
  <c r="F189" i="1"/>
  <c r="BC302" i="1"/>
  <c r="AI128" i="1"/>
  <c r="V173" i="1"/>
  <c r="CP157" i="1"/>
  <c r="O157" i="1" s="1"/>
  <c r="AH204" i="1"/>
  <c r="U273" i="1"/>
  <c r="CY221" i="1"/>
  <c r="X221" i="1" s="1"/>
  <c r="CZ221" i="1"/>
  <c r="Y221" i="1" s="1"/>
  <c r="GO147" i="1"/>
  <c r="GM147" i="1"/>
  <c r="CP219" i="1"/>
  <c r="O219" i="1" s="1"/>
  <c r="K575" i="5" s="1"/>
  <c r="CY227" i="1"/>
  <c r="X227" i="1" s="1"/>
  <c r="CZ227" i="1"/>
  <c r="Y227" i="1" s="1"/>
  <c r="V598" i="5" s="1"/>
  <c r="CP233" i="1"/>
  <c r="O233" i="1" s="1"/>
  <c r="K620" i="5" s="1"/>
  <c r="CY234" i="1"/>
  <c r="X234" i="1" s="1"/>
  <c r="GM244" i="1"/>
  <c r="GN244" i="1"/>
  <c r="CY241" i="1"/>
  <c r="X241" i="1" s="1"/>
  <c r="CZ241" i="1"/>
  <c r="Y241" i="1" s="1"/>
  <c r="V644" i="5" s="1"/>
  <c r="BB204" i="1"/>
  <c r="F286" i="1"/>
  <c r="AB260" i="1"/>
  <c r="CI204" i="1"/>
  <c r="AZ273" i="1"/>
  <c r="GM267" i="1"/>
  <c r="GP267" i="1"/>
  <c r="GN248" i="1"/>
  <c r="GM248" i="1"/>
  <c r="GP261" i="1"/>
  <c r="GM261" i="1"/>
  <c r="CY238" i="1"/>
  <c r="X238" i="1" s="1"/>
  <c r="J611" i="5" l="1"/>
  <c r="P611" i="5" s="1"/>
  <c r="G564" i="5"/>
  <c r="O564" i="5" s="1"/>
  <c r="G589" i="5"/>
  <c r="O589" i="5" s="1"/>
  <c r="G108" i="5"/>
  <c r="O108" i="5" s="1"/>
  <c r="K140" i="5"/>
  <c r="K440" i="5"/>
  <c r="G154" i="5"/>
  <c r="O154" i="5" s="1"/>
  <c r="G196" i="5"/>
  <c r="O196" i="5" s="1"/>
  <c r="J70" i="5"/>
  <c r="P70" i="5" s="1"/>
  <c r="G268" i="5"/>
  <c r="O268" i="5" s="1"/>
  <c r="J235" i="5"/>
  <c r="P235" i="5" s="1"/>
  <c r="L336" i="5"/>
  <c r="X365" i="5"/>
  <c r="H116" i="5"/>
  <c r="W132" i="5"/>
  <c r="G335" i="5"/>
  <c r="O335" i="5" s="1"/>
  <c r="W335" i="5"/>
  <c r="V23" i="5"/>
  <c r="K29" i="5" s="1"/>
  <c r="GO227" i="1"/>
  <c r="T598" i="5"/>
  <c r="K595" i="5" s="1"/>
  <c r="GO136" i="1"/>
  <c r="T364" i="5"/>
  <c r="K360" i="5" s="1"/>
  <c r="GM84" i="1"/>
  <c r="T305" i="5"/>
  <c r="K302" i="5" s="1"/>
  <c r="GN238" i="1"/>
  <c r="T641" i="5"/>
  <c r="GN234" i="1"/>
  <c r="T621" i="5"/>
  <c r="AL273" i="1"/>
  <c r="V577" i="5"/>
  <c r="K571" i="5" s="1"/>
  <c r="K445" i="5"/>
  <c r="AK173" i="1"/>
  <c r="T355" i="5"/>
  <c r="K352" i="5" s="1"/>
  <c r="J356" i="5" s="1"/>
  <c r="P356" i="5" s="1"/>
  <c r="GM239" i="1"/>
  <c r="GO142" i="1"/>
  <c r="T392" i="5"/>
  <c r="K389" i="5" s="1"/>
  <c r="J393" i="5" s="1"/>
  <c r="P393" i="5" s="1"/>
  <c r="CZ43" i="1"/>
  <c r="Y43" i="1" s="1"/>
  <c r="V105" i="5" s="1"/>
  <c r="K102" i="5" s="1"/>
  <c r="V258" i="5"/>
  <c r="T120" i="5"/>
  <c r="G424" i="5"/>
  <c r="O424" i="5" s="1"/>
  <c r="W580" i="5"/>
  <c r="G580" i="5"/>
  <c r="O580" i="5" s="1"/>
  <c r="K322" i="5"/>
  <c r="CP88" i="1"/>
  <c r="O88" i="1" s="1"/>
  <c r="K277" i="5"/>
  <c r="J285" i="5" s="1"/>
  <c r="P285" i="5" s="1"/>
  <c r="CP77" i="1"/>
  <c r="O77" i="1" s="1"/>
  <c r="J165" i="5"/>
  <c r="P165" i="5" s="1"/>
  <c r="G285" i="5"/>
  <c r="O285" i="5" s="1"/>
  <c r="G17" i="5"/>
  <c r="W108" i="5"/>
  <c r="W94" i="5"/>
  <c r="J543" i="5"/>
  <c r="P543" i="5" s="1"/>
  <c r="CP49" i="1"/>
  <c r="O49" i="1" s="1"/>
  <c r="K120" i="5" s="1"/>
  <c r="G679" i="5"/>
  <c r="O679" i="5" s="1"/>
  <c r="GN237" i="1"/>
  <c r="GM237" i="1"/>
  <c r="X600" i="5"/>
  <c r="G318" i="5"/>
  <c r="O318" i="5" s="1"/>
  <c r="W318" i="5"/>
  <c r="GM232" i="1"/>
  <c r="L780" i="5"/>
  <c r="G132" i="5"/>
  <c r="O132" i="5" s="1"/>
  <c r="GN232" i="1"/>
  <c r="J494" i="5"/>
  <c r="P494" i="5" s="1"/>
  <c r="W712" i="5"/>
  <c r="K583" i="5"/>
  <c r="CP224" i="1"/>
  <c r="O224" i="1" s="1"/>
  <c r="CP235" i="1"/>
  <c r="O235" i="1" s="1"/>
  <c r="K625" i="5"/>
  <c r="J632" i="5" s="1"/>
  <c r="P632" i="5" s="1"/>
  <c r="G447" i="5"/>
  <c r="O447" i="5" s="1"/>
  <c r="X447" i="5"/>
  <c r="G611" i="5"/>
  <c r="O611" i="5" s="1"/>
  <c r="W611" i="5"/>
  <c r="G467" i="5"/>
  <c r="O467" i="5" s="1"/>
  <c r="K288" i="5"/>
  <c r="CP80" i="1"/>
  <c r="O80" i="1" s="1"/>
  <c r="K51" i="5"/>
  <c r="J56" i="5" s="1"/>
  <c r="P56" i="5" s="1"/>
  <c r="CP31" i="1"/>
  <c r="O31" i="1" s="1"/>
  <c r="G175" i="5"/>
  <c r="O175" i="5" s="1"/>
  <c r="J564" i="5"/>
  <c r="P564" i="5" s="1"/>
  <c r="X457" i="5"/>
  <c r="G457" i="5"/>
  <c r="O457" i="5" s="1"/>
  <c r="CP52" i="1"/>
  <c r="O52" i="1" s="1"/>
  <c r="GM241" i="1"/>
  <c r="T644" i="5"/>
  <c r="K638" i="5" s="1"/>
  <c r="GM221" i="1"/>
  <c r="T577" i="5"/>
  <c r="K570" i="5" s="1"/>
  <c r="AE97" i="1"/>
  <c r="T197" i="5"/>
  <c r="K203" i="5" s="1"/>
  <c r="GM52" i="1"/>
  <c r="T133" i="5"/>
  <c r="K139" i="5" s="1"/>
  <c r="GM253" i="1"/>
  <c r="T688" i="5"/>
  <c r="K685" i="5" s="1"/>
  <c r="J689" i="5" s="1"/>
  <c r="P689" i="5" s="1"/>
  <c r="GN48" i="1"/>
  <c r="T119" i="5"/>
  <c r="CP216" i="1"/>
  <c r="O216" i="1" s="1"/>
  <c r="G668" i="5"/>
  <c r="O668" i="5" s="1"/>
  <c r="W668" i="5"/>
  <c r="G414" i="5"/>
  <c r="O414" i="5" s="1"/>
  <c r="K432" i="5"/>
  <c r="J433" i="5" s="1"/>
  <c r="P433" i="5" s="1"/>
  <c r="GO152" i="1"/>
  <c r="W196" i="5"/>
  <c r="K147" i="5"/>
  <c r="CP54" i="1"/>
  <c r="O54" i="1" s="1"/>
  <c r="CP37" i="1"/>
  <c r="O37" i="1" s="1"/>
  <c r="K85" i="5"/>
  <c r="W689" i="5"/>
  <c r="CP246" i="1"/>
  <c r="O246" i="1" s="1"/>
  <c r="CP249" i="1"/>
  <c r="O249" i="1" s="1"/>
  <c r="K671" i="5"/>
  <c r="J226" i="5"/>
  <c r="P226" i="5" s="1"/>
  <c r="G533" i="5"/>
  <c r="O533" i="5" s="1"/>
  <c r="G347" i="5"/>
  <c r="O347" i="5" s="1"/>
  <c r="X347" i="5"/>
  <c r="G494" i="5"/>
  <c r="O494" i="5" s="1"/>
  <c r="K299" i="5"/>
  <c r="CP83" i="1"/>
  <c r="O83" i="1" s="1"/>
  <c r="K125" i="5"/>
  <c r="CP50" i="1"/>
  <c r="O50" i="1" s="1"/>
  <c r="G143" i="5"/>
  <c r="O143" i="5" s="1"/>
  <c r="GO167" i="1"/>
  <c r="G689" i="5"/>
  <c r="O689" i="5" s="1"/>
  <c r="GN207" i="1"/>
  <c r="GM207" i="1"/>
  <c r="G296" i="5"/>
  <c r="O296" i="5" s="1"/>
  <c r="G246" i="5"/>
  <c r="O246" i="5" s="1"/>
  <c r="W246" i="5"/>
  <c r="G185" i="5"/>
  <c r="O185" i="5" s="1"/>
  <c r="CP159" i="1"/>
  <c r="O159" i="1" s="1"/>
  <c r="K450" i="5"/>
  <c r="J457" i="5" s="1"/>
  <c r="P457" i="5" s="1"/>
  <c r="GM259" i="1"/>
  <c r="T710" i="5"/>
  <c r="K705" i="5" s="1"/>
  <c r="GM247" i="1"/>
  <c r="T666" i="5"/>
  <c r="K663" i="5" s="1"/>
  <c r="J668" i="5" s="1"/>
  <c r="P668" i="5" s="1"/>
  <c r="GN91" i="1"/>
  <c r="T330" i="5"/>
  <c r="GN74" i="1"/>
  <c r="V266" i="5"/>
  <c r="J143" i="5"/>
  <c r="P143" i="5" s="1"/>
  <c r="AH97" i="1"/>
  <c r="GM61" i="1"/>
  <c r="T186" i="5"/>
  <c r="CY90" i="1"/>
  <c r="X90" i="1" s="1"/>
  <c r="T329" i="5" s="1"/>
  <c r="K706" i="5"/>
  <c r="K596" i="5"/>
  <c r="J600" i="5" s="1"/>
  <c r="P600" i="5" s="1"/>
  <c r="W679" i="5"/>
  <c r="G15" i="5"/>
  <c r="X404" i="5"/>
  <c r="J486" i="5"/>
  <c r="P486" i="5" s="1"/>
  <c r="K200" i="5"/>
  <c r="CP63" i="1"/>
  <c r="O63" i="1" s="1"/>
  <c r="GN63" i="1" s="1"/>
  <c r="W31" i="5"/>
  <c r="W564" i="5"/>
  <c r="X433" i="5"/>
  <c r="G433" i="5"/>
  <c r="O433" i="5" s="1"/>
  <c r="W646" i="5"/>
  <c r="G646" i="5"/>
  <c r="O646" i="5" s="1"/>
  <c r="X424" i="5"/>
  <c r="G307" i="5"/>
  <c r="O307" i="5" s="1"/>
  <c r="K210" i="5"/>
  <c r="J216" i="5" s="1"/>
  <c r="P216" i="5" s="1"/>
  <c r="CP64" i="1"/>
  <c r="O64" i="1" s="1"/>
  <c r="J533" i="5"/>
  <c r="P533" i="5" s="1"/>
  <c r="CP73" i="1"/>
  <c r="O73" i="1" s="1"/>
  <c r="GM73" i="1" s="1"/>
  <c r="CP252" i="1"/>
  <c r="O252" i="1" s="1"/>
  <c r="W522" i="5"/>
  <c r="K460" i="5"/>
  <c r="CP161" i="1"/>
  <c r="O161" i="1" s="1"/>
  <c r="W533" i="5"/>
  <c r="W657" i="5"/>
  <c r="G657" i="5"/>
  <c r="O657" i="5" s="1"/>
  <c r="J589" i="5"/>
  <c r="P589" i="5" s="1"/>
  <c r="X393" i="5"/>
  <c r="W307" i="5"/>
  <c r="G257" i="5"/>
  <c r="O257" i="5" s="1"/>
  <c r="W121" i="5"/>
  <c r="G121" i="5"/>
  <c r="O121" i="5" s="1"/>
  <c r="J657" i="5"/>
  <c r="P657" i="5" s="1"/>
  <c r="K463" i="5"/>
  <c r="GO149" i="1"/>
  <c r="T423" i="5"/>
  <c r="K420" i="5" s="1"/>
  <c r="AL173" i="1"/>
  <c r="V364" i="5"/>
  <c r="K361" i="5" s="1"/>
  <c r="GM74" i="1"/>
  <c r="T266" i="5"/>
  <c r="K263" i="5" s="1"/>
  <c r="GN239" i="1"/>
  <c r="V642" i="5"/>
  <c r="K639" i="5" s="1"/>
  <c r="CP143" i="1"/>
  <c r="O143" i="1" s="1"/>
  <c r="K396" i="5"/>
  <c r="J404" i="5" s="1"/>
  <c r="P404" i="5" s="1"/>
  <c r="CP62" i="1"/>
  <c r="O62" i="1" s="1"/>
  <c r="K195" i="5" s="1"/>
  <c r="GM32" i="1"/>
  <c r="V57" i="5"/>
  <c r="K61" i="5" s="1"/>
  <c r="J63" i="5" s="1"/>
  <c r="P63" i="5" s="1"/>
  <c r="K417" i="5"/>
  <c r="J424" i="5" s="1"/>
  <c r="P424" i="5" s="1"/>
  <c r="CP148" i="1"/>
  <c r="O148" i="1" s="1"/>
  <c r="K618" i="5"/>
  <c r="K407" i="5"/>
  <c r="J414" i="5" s="1"/>
  <c r="P414" i="5" s="1"/>
  <c r="CP146" i="1"/>
  <c r="O146" i="1" s="1"/>
  <c r="W285" i="5"/>
  <c r="K26" i="5"/>
  <c r="J31" i="5" s="1"/>
  <c r="P31" i="5" s="1"/>
  <c r="CP28" i="1"/>
  <c r="O28" i="1" s="1"/>
  <c r="GN28" i="1" s="1"/>
  <c r="K98" i="5"/>
  <c r="CP41" i="1"/>
  <c r="O41" i="1" s="1"/>
  <c r="J679" i="5"/>
  <c r="P679" i="5" s="1"/>
  <c r="G712" i="5"/>
  <c r="O712" i="5" s="1"/>
  <c r="J296" i="5"/>
  <c r="P296" i="5" s="1"/>
  <c r="K517" i="5"/>
  <c r="J522" i="5" s="1"/>
  <c r="P522" i="5" s="1"/>
  <c r="CP206" i="1"/>
  <c r="O206" i="1" s="1"/>
  <c r="W543" i="5"/>
  <c r="CP60" i="1"/>
  <c r="O60" i="1" s="1"/>
  <c r="K179" i="5"/>
  <c r="J185" i="5" s="1"/>
  <c r="P185" i="5" s="1"/>
  <c r="K692" i="5"/>
  <c r="J699" i="5" s="1"/>
  <c r="P699" i="5" s="1"/>
  <c r="CP254" i="1"/>
  <c r="O254" i="1" s="1"/>
  <c r="T256" i="5"/>
  <c r="GN72" i="1"/>
  <c r="GM72" i="1"/>
  <c r="G486" i="5"/>
  <c r="O486" i="5" s="1"/>
  <c r="K93" i="5"/>
  <c r="GN40" i="1"/>
  <c r="GM40" i="1"/>
  <c r="K617" i="5"/>
  <c r="J622" i="5" s="1"/>
  <c r="P622" i="5" s="1"/>
  <c r="GM152" i="1"/>
  <c r="K252" i="5"/>
  <c r="J257" i="5" s="1"/>
  <c r="P257" i="5" s="1"/>
  <c r="W632" i="5"/>
  <c r="G632" i="5"/>
  <c r="O632" i="5" s="1"/>
  <c r="W622" i="5"/>
  <c r="G622" i="5"/>
  <c r="O622" i="5" s="1"/>
  <c r="W296" i="5"/>
  <c r="X375" i="5"/>
  <c r="K112" i="5"/>
  <c r="CP46" i="1"/>
  <c r="O46" i="1" s="1"/>
  <c r="CP137" i="1"/>
  <c r="O137" i="1" s="1"/>
  <c r="CD128" i="1"/>
  <c r="AU173" i="1"/>
  <c r="AL128" i="1"/>
  <c r="Y173" i="1"/>
  <c r="AL204" i="1"/>
  <c r="Y273" i="1"/>
  <c r="AK128" i="1"/>
  <c r="X173" i="1"/>
  <c r="AH26" i="1"/>
  <c r="U97" i="1"/>
  <c r="AD26" i="1"/>
  <c r="Q97" i="1"/>
  <c r="AK273" i="1"/>
  <c r="CZ89" i="1"/>
  <c r="Y89" i="1" s="1"/>
  <c r="V328" i="5" s="1"/>
  <c r="CY89" i="1"/>
  <c r="X89" i="1" s="1"/>
  <c r="T328" i="5" s="1"/>
  <c r="U204" i="1"/>
  <c r="F295" i="1"/>
  <c r="BC22" i="1"/>
  <c r="F318" i="1"/>
  <c r="BC334" i="1"/>
  <c r="CZ69" i="1"/>
  <c r="Y69" i="1" s="1"/>
  <c r="V245" i="5" s="1"/>
  <c r="K243" i="5" s="1"/>
  <c r="CY69" i="1"/>
  <c r="X69" i="1" s="1"/>
  <c r="T245" i="5" s="1"/>
  <c r="K242" i="5" s="1"/>
  <c r="GM29" i="1"/>
  <c r="GN29" i="1"/>
  <c r="AE204" i="1"/>
  <c r="R273" i="1"/>
  <c r="CP69" i="1"/>
  <c r="O69" i="1" s="1"/>
  <c r="K245" i="5" s="1"/>
  <c r="AZ204" i="1"/>
  <c r="F284" i="1"/>
  <c r="GM92" i="1"/>
  <c r="GN92" i="1"/>
  <c r="AU26" i="1"/>
  <c r="F116" i="1"/>
  <c r="AE128" i="1"/>
  <c r="R173" i="1"/>
  <c r="AI97" i="1"/>
  <c r="CJ97" i="1"/>
  <c r="GM28" i="1"/>
  <c r="CC273" i="1"/>
  <c r="CY55" i="1"/>
  <c r="X55" i="1" s="1"/>
  <c r="CZ55" i="1"/>
  <c r="Y55" i="1" s="1"/>
  <c r="V153" i="5" s="1"/>
  <c r="K151" i="5" s="1"/>
  <c r="CY47" i="1"/>
  <c r="X47" i="1" s="1"/>
  <c r="T118" i="5" s="1"/>
  <c r="K115" i="5" s="1"/>
  <c r="CZ47" i="1"/>
  <c r="Y47" i="1" s="1"/>
  <c r="V118" i="5" s="1"/>
  <c r="K116" i="5" s="1"/>
  <c r="AX204" i="1"/>
  <c r="F280" i="1"/>
  <c r="GM238" i="1"/>
  <c r="AC204" i="1"/>
  <c r="CF273" i="1"/>
  <c r="P273" i="1"/>
  <c r="CH273" i="1"/>
  <c r="CE273" i="1"/>
  <c r="GO143" i="1"/>
  <c r="GM143" i="1"/>
  <c r="CP90" i="1"/>
  <c r="O90" i="1" s="1"/>
  <c r="K329" i="5" s="1"/>
  <c r="AX26" i="1"/>
  <c r="F104" i="1"/>
  <c r="AX302" i="1"/>
  <c r="GM63" i="1"/>
  <c r="BA204" i="1"/>
  <c r="F293" i="1"/>
  <c r="V204" i="1"/>
  <c r="F296" i="1"/>
  <c r="AD204" i="1"/>
  <c r="Q273" i="1"/>
  <c r="AD173" i="1"/>
  <c r="GO134" i="1"/>
  <c r="GM134" i="1"/>
  <c r="CZ87" i="1"/>
  <c r="Y87" i="1" s="1"/>
  <c r="V317" i="5" s="1"/>
  <c r="K315" i="5" s="1"/>
  <c r="CY87" i="1"/>
  <c r="X87" i="1" s="1"/>
  <c r="GM53" i="1"/>
  <c r="GN53" i="1"/>
  <c r="CZ62" i="1"/>
  <c r="Y62" i="1" s="1"/>
  <c r="V195" i="5" s="1"/>
  <c r="K193" i="5" s="1"/>
  <c r="CY62" i="1"/>
  <c r="X62" i="1" s="1"/>
  <c r="AF97" i="1"/>
  <c r="GM33" i="1"/>
  <c r="CY94" i="1"/>
  <c r="X94" i="1" s="1"/>
  <c r="GN253" i="1"/>
  <c r="GM149" i="1"/>
  <c r="GN61" i="1"/>
  <c r="GM234" i="1"/>
  <c r="GM142" i="1"/>
  <c r="CZ90" i="1"/>
  <c r="Y90" i="1" s="1"/>
  <c r="V329" i="5" s="1"/>
  <c r="GN52" i="1"/>
  <c r="GM136" i="1"/>
  <c r="U128" i="1"/>
  <c r="F195" i="1"/>
  <c r="GM48" i="1"/>
  <c r="GO157" i="1"/>
  <c r="GM157" i="1"/>
  <c r="AE26" i="1"/>
  <c r="R97" i="1"/>
  <c r="AG26" i="1"/>
  <c r="T97" i="1"/>
  <c r="GM47" i="1"/>
  <c r="GN47" i="1"/>
  <c r="GM208" i="1"/>
  <c r="GN208" i="1"/>
  <c r="AB273" i="1"/>
  <c r="W204" i="1"/>
  <c r="F297" i="1"/>
  <c r="AF128" i="1"/>
  <c r="S173" i="1"/>
  <c r="AQ26" i="1"/>
  <c r="F107" i="1"/>
  <c r="AQ302" i="1"/>
  <c r="GM91" i="1"/>
  <c r="AF204" i="1"/>
  <c r="S273" i="1"/>
  <c r="CZ93" i="1"/>
  <c r="Y93" i="1" s="1"/>
  <c r="V332" i="5" s="1"/>
  <c r="CY93" i="1"/>
  <c r="X93" i="1" s="1"/>
  <c r="AP22" i="1"/>
  <c r="AP334" i="1"/>
  <c r="F311" i="1"/>
  <c r="GN62" i="1"/>
  <c r="GM49" i="1"/>
  <c r="GN241" i="1"/>
  <c r="CZ94" i="1"/>
  <c r="Y94" i="1" s="1"/>
  <c r="GN84" i="1"/>
  <c r="GN247" i="1"/>
  <c r="GM219" i="1"/>
  <c r="GN219" i="1"/>
  <c r="V128" i="1"/>
  <c r="F196" i="1"/>
  <c r="AO22" i="1"/>
  <c r="AO334" i="1"/>
  <c r="F306" i="1"/>
  <c r="CP89" i="1"/>
  <c r="O89" i="1" s="1"/>
  <c r="K328" i="5" s="1"/>
  <c r="AC97" i="1"/>
  <c r="T204" i="1"/>
  <c r="F294" i="1"/>
  <c r="GO133" i="1"/>
  <c r="CI26" i="1"/>
  <c r="AZ97" i="1"/>
  <c r="GN71" i="1"/>
  <c r="GM71" i="1"/>
  <c r="GN256" i="1"/>
  <c r="GM256" i="1"/>
  <c r="GN209" i="1"/>
  <c r="GM209" i="1"/>
  <c r="AZ128" i="1"/>
  <c r="F184" i="1"/>
  <c r="CP43" i="1"/>
  <c r="O43" i="1" s="1"/>
  <c r="K105" i="5" s="1"/>
  <c r="GN221" i="1"/>
  <c r="GN259" i="1"/>
  <c r="GM227" i="1"/>
  <c r="BA128" i="1"/>
  <c r="F193" i="1"/>
  <c r="BB22" i="1"/>
  <c r="BB334" i="1"/>
  <c r="F315" i="1"/>
  <c r="GM233" i="1"/>
  <c r="GN233" i="1"/>
  <c r="CD273" i="1"/>
  <c r="T128" i="1"/>
  <c r="F194" i="1"/>
  <c r="GM133" i="1"/>
  <c r="AC128" i="1"/>
  <c r="P173" i="1"/>
  <c r="CF173" i="1"/>
  <c r="CH173" i="1"/>
  <c r="CE173" i="1"/>
  <c r="CY51" i="1"/>
  <c r="X51" i="1" s="1"/>
  <c r="CZ51" i="1"/>
  <c r="Y51" i="1" s="1"/>
  <c r="AJ97" i="1"/>
  <c r="W128" i="1"/>
  <c r="F197" i="1"/>
  <c r="J580" i="5" l="1"/>
  <c r="P580" i="5" s="1"/>
  <c r="J447" i="5"/>
  <c r="P447" i="5" s="1"/>
  <c r="J108" i="5"/>
  <c r="P108" i="5" s="1"/>
  <c r="G336" i="5"/>
  <c r="J712" i="5"/>
  <c r="P712" i="5" s="1"/>
  <c r="G779" i="5"/>
  <c r="J206" i="5"/>
  <c r="P206" i="5" s="1"/>
  <c r="J246" i="5"/>
  <c r="P246" i="5" s="1"/>
  <c r="J646" i="5"/>
  <c r="P646" i="5" s="1"/>
  <c r="AL97" i="1"/>
  <c r="V131" i="5"/>
  <c r="K129" i="5" s="1"/>
  <c r="J121" i="5"/>
  <c r="P121" i="5" s="1"/>
  <c r="GN254" i="1"/>
  <c r="GM254" i="1"/>
  <c r="GO146" i="1"/>
  <c r="GM146" i="1"/>
  <c r="GO148" i="1"/>
  <c r="GM148" i="1"/>
  <c r="GN64" i="1"/>
  <c r="GM64" i="1"/>
  <c r="GM246" i="1"/>
  <c r="GN246" i="1"/>
  <c r="GM31" i="1"/>
  <c r="GN31" i="1"/>
  <c r="GN49" i="1"/>
  <c r="G780" i="5"/>
  <c r="AK97" i="1"/>
  <c r="T131" i="5"/>
  <c r="K128" i="5" s="1"/>
  <c r="GN93" i="1"/>
  <c r="T332" i="5"/>
  <c r="GO137" i="1"/>
  <c r="CC173" i="1" s="1"/>
  <c r="GM137" i="1"/>
  <c r="CA173" i="1" s="1"/>
  <c r="GN252" i="1"/>
  <c r="GM252" i="1"/>
  <c r="G12" i="5"/>
  <c r="GM50" i="1"/>
  <c r="GN50" i="1"/>
  <c r="GM54" i="1"/>
  <c r="GN54" i="1"/>
  <c r="GN88" i="1"/>
  <c r="GM88" i="1"/>
  <c r="K264" i="5"/>
  <c r="J268" i="5" s="1"/>
  <c r="P268" i="5" s="1"/>
  <c r="J307" i="5"/>
  <c r="P307" i="5" s="1"/>
  <c r="G11" i="5"/>
  <c r="GM94" i="1"/>
  <c r="V333" i="5"/>
  <c r="K326" i="5" s="1"/>
  <c r="G16" i="2"/>
  <c r="G18" i="2" s="1"/>
  <c r="I14" i="5"/>
  <c r="GM62" i="1"/>
  <c r="T195" i="5"/>
  <c r="K192" i="5" s="1"/>
  <c r="J196" i="5" s="1"/>
  <c r="P196" i="5" s="1"/>
  <c r="GN87" i="1"/>
  <c r="T317" i="5"/>
  <c r="K314" i="5" s="1"/>
  <c r="J318" i="5" s="1"/>
  <c r="P318" i="5" s="1"/>
  <c r="GN46" i="1"/>
  <c r="GM46" i="1"/>
  <c r="GN206" i="1"/>
  <c r="GM206" i="1"/>
  <c r="GO161" i="1"/>
  <c r="GM161" i="1"/>
  <c r="J132" i="5"/>
  <c r="P132" i="5" s="1"/>
  <c r="G13" i="5"/>
  <c r="J94" i="5"/>
  <c r="P94" i="5" s="1"/>
  <c r="GM216" i="1"/>
  <c r="CA273" i="1" s="1"/>
  <c r="GN216" i="1"/>
  <c r="GM80" i="1"/>
  <c r="GN80" i="1"/>
  <c r="GM235" i="1"/>
  <c r="GN235" i="1"/>
  <c r="GN73" i="1"/>
  <c r="AB173" i="1"/>
  <c r="GN94" i="1"/>
  <c r="T333" i="5"/>
  <c r="GM55" i="1"/>
  <c r="T153" i="5"/>
  <c r="K150" i="5" s="1"/>
  <c r="J154" i="5" s="1"/>
  <c r="P154" i="5" s="1"/>
  <c r="GN60" i="1"/>
  <c r="GM60" i="1"/>
  <c r="J779" i="5"/>
  <c r="GM41" i="1"/>
  <c r="GN41" i="1"/>
  <c r="J467" i="5"/>
  <c r="P467" i="5" s="1"/>
  <c r="GO159" i="1"/>
  <c r="GM159" i="1"/>
  <c r="GM83" i="1"/>
  <c r="GN83" i="1"/>
  <c r="G513" i="5"/>
  <c r="GN249" i="1"/>
  <c r="GM249" i="1"/>
  <c r="GM37" i="1"/>
  <c r="GN37" i="1"/>
  <c r="GM224" i="1"/>
  <c r="GN224" i="1"/>
  <c r="GM77" i="1"/>
  <c r="GN77" i="1"/>
  <c r="J365" i="5"/>
  <c r="P365" i="5" s="1"/>
  <c r="AL26" i="1"/>
  <c r="Y97" i="1"/>
  <c r="AK26" i="1"/>
  <c r="X97" i="1"/>
  <c r="GN43" i="1"/>
  <c r="GM43" i="1"/>
  <c r="AB97" i="1"/>
  <c r="CD204" i="1"/>
  <c r="AU273" i="1"/>
  <c r="AU302" i="1" s="1"/>
  <c r="BB18" i="1"/>
  <c r="F347" i="1"/>
  <c r="AZ26" i="1"/>
  <c r="F108" i="1"/>
  <c r="AZ302" i="1"/>
  <c r="AP18" i="1"/>
  <c r="F343" i="1"/>
  <c r="T26" i="1"/>
  <c r="F118" i="1"/>
  <c r="T302" i="1"/>
  <c r="AD128" i="1"/>
  <c r="Q173" i="1"/>
  <c r="AX22" i="1"/>
  <c r="F309" i="1"/>
  <c r="AX334" i="1"/>
  <c r="CE204" i="1"/>
  <c r="AV273" i="1"/>
  <c r="GM93" i="1"/>
  <c r="AJ26" i="1"/>
  <c r="W97" i="1"/>
  <c r="CH128" i="1"/>
  <c r="AY173" i="1"/>
  <c r="AC26" i="1"/>
  <c r="CH97" i="1"/>
  <c r="P97" i="1"/>
  <c r="CE97" i="1"/>
  <c r="CF97" i="1"/>
  <c r="AO18" i="1"/>
  <c r="F338" i="1"/>
  <c r="Q204" i="1"/>
  <c r="F285" i="1"/>
  <c r="GM90" i="1"/>
  <c r="GN90" i="1"/>
  <c r="CH204" i="1"/>
  <c r="AY273" i="1"/>
  <c r="CC204" i="1"/>
  <c r="AT273" i="1"/>
  <c r="CJ26" i="1"/>
  <c r="BA97" i="1"/>
  <c r="U26" i="1"/>
  <c r="F119" i="1"/>
  <c r="U302" i="1"/>
  <c r="X128" i="1"/>
  <c r="F198" i="1"/>
  <c r="Y204" i="1"/>
  <c r="F299" i="1"/>
  <c r="GN55" i="1"/>
  <c r="AB204" i="1"/>
  <c r="O273" i="1"/>
  <c r="R26" i="1"/>
  <c r="F111" i="1"/>
  <c r="R302" i="1"/>
  <c r="P204" i="1"/>
  <c r="F276" i="1"/>
  <c r="GM51" i="1"/>
  <c r="AI26" i="1"/>
  <c r="V97" i="1"/>
  <c r="GN69" i="1"/>
  <c r="GM69" i="1"/>
  <c r="AK204" i="1"/>
  <c r="X273" i="1"/>
  <c r="CF128" i="1"/>
  <c r="AW173" i="1"/>
  <c r="P128" i="1"/>
  <c r="F176" i="1"/>
  <c r="GN89" i="1"/>
  <c r="GM89" i="1"/>
  <c r="AQ22" i="1"/>
  <c r="AQ334" i="1"/>
  <c r="F312" i="1"/>
  <c r="AF26" i="1"/>
  <c r="S97" i="1"/>
  <c r="GM87" i="1"/>
  <c r="CA97" i="1" s="1"/>
  <c r="CF204" i="1"/>
  <c r="AW273" i="1"/>
  <c r="GN51" i="1"/>
  <c r="R128" i="1"/>
  <c r="F187" i="1"/>
  <c r="R204" i="1"/>
  <c r="F287" i="1"/>
  <c r="BC18" i="1"/>
  <c r="F350" i="1"/>
  <c r="Q26" i="1"/>
  <c r="F109" i="1"/>
  <c r="Q302" i="1"/>
  <c r="Y128" i="1"/>
  <c r="F199" i="1"/>
  <c r="AU128" i="1"/>
  <c r="F192" i="1"/>
  <c r="S128" i="1"/>
  <c r="F188" i="1"/>
  <c r="CB273" i="1"/>
  <c r="CE128" i="1"/>
  <c r="AV173" i="1"/>
  <c r="S204" i="1"/>
  <c r="F288" i="1"/>
  <c r="J513" i="5" l="1"/>
  <c r="K325" i="5"/>
  <c r="J335" i="5" s="1"/>
  <c r="P335" i="5" s="1"/>
  <c r="AR273" i="1"/>
  <c r="CA204" i="1"/>
  <c r="J780" i="5"/>
  <c r="CA128" i="1"/>
  <c r="AR173" i="1"/>
  <c r="CC128" i="1"/>
  <c r="AT173" i="1"/>
  <c r="J336" i="5"/>
  <c r="AB128" i="1"/>
  <c r="O173" i="1"/>
  <c r="CA26" i="1"/>
  <c r="AR97" i="1"/>
  <c r="Q22" i="1"/>
  <c r="F314" i="1"/>
  <c r="Q334" i="1"/>
  <c r="AQ18" i="1"/>
  <c r="F344" i="1"/>
  <c r="X204" i="1"/>
  <c r="F298" i="1"/>
  <c r="T22" i="1"/>
  <c r="F323" i="1"/>
  <c r="T334" i="1"/>
  <c r="AB26" i="1"/>
  <c r="O97" i="1"/>
  <c r="AR204" i="1"/>
  <c r="F300" i="1"/>
  <c r="AV128" i="1"/>
  <c r="F178" i="1"/>
  <c r="S26" i="1"/>
  <c r="F112" i="1"/>
  <c r="S302" i="1"/>
  <c r="R22" i="1"/>
  <c r="F316" i="1"/>
  <c r="R334" i="1"/>
  <c r="CH26" i="1"/>
  <c r="AY97" i="1"/>
  <c r="W26" i="1"/>
  <c r="F121" i="1"/>
  <c r="W302" i="1"/>
  <c r="AV204" i="1"/>
  <c r="F278" i="1"/>
  <c r="AZ22" i="1"/>
  <c r="AZ334" i="1"/>
  <c r="F313" i="1"/>
  <c r="AR128" i="1"/>
  <c r="F200" i="1"/>
  <c r="Y26" i="1"/>
  <c r="F123" i="1"/>
  <c r="Y302" i="1"/>
  <c r="AW204" i="1"/>
  <c r="F279" i="1"/>
  <c r="AW128" i="1"/>
  <c r="F179" i="1"/>
  <c r="BA26" i="1"/>
  <c r="F117" i="1"/>
  <c r="BA302" i="1"/>
  <c r="AY204" i="1"/>
  <c r="F281" i="1"/>
  <c r="CF26" i="1"/>
  <c r="AW97" i="1"/>
  <c r="Q128" i="1"/>
  <c r="F185" i="1"/>
  <c r="AU204" i="1"/>
  <c r="F292" i="1"/>
  <c r="CB97" i="1"/>
  <c r="CB204" i="1"/>
  <c r="AS273" i="1"/>
  <c r="U22" i="1"/>
  <c r="F324" i="1"/>
  <c r="U334" i="1"/>
  <c r="CE26" i="1"/>
  <c r="AV97" i="1"/>
  <c r="AY128" i="1"/>
  <c r="F181" i="1"/>
  <c r="AX18" i="1"/>
  <c r="F341" i="1"/>
  <c r="X26" i="1"/>
  <c r="F122" i="1"/>
  <c r="X302" i="1"/>
  <c r="AT128" i="1"/>
  <c r="F191" i="1"/>
  <c r="AT302" i="1"/>
  <c r="AU22" i="1"/>
  <c r="F321" i="1"/>
  <c r="AU334" i="1"/>
  <c r="V26" i="1"/>
  <c r="F120" i="1"/>
  <c r="V302" i="1"/>
  <c r="O204" i="1"/>
  <c r="F275" i="1"/>
  <c r="AT204" i="1"/>
  <c r="F291" i="1"/>
  <c r="P26" i="1"/>
  <c r="F100" i="1"/>
  <c r="P302" i="1"/>
  <c r="F175" i="1" l="1"/>
  <c r="O128" i="1"/>
  <c r="CB26" i="1"/>
  <c r="AS97" i="1"/>
  <c r="Y22" i="1"/>
  <c r="F328" i="1"/>
  <c r="Y334" i="1"/>
  <c r="V22" i="1"/>
  <c r="V334" i="1"/>
  <c r="F325" i="1"/>
  <c r="I16" i="5" s="1"/>
  <c r="G16" i="5" s="1"/>
  <c r="AV26" i="1"/>
  <c r="F102" i="1"/>
  <c r="AV302" i="1"/>
  <c r="AW26" i="1"/>
  <c r="F103" i="1"/>
  <c r="AW302" i="1"/>
  <c r="BA22" i="1"/>
  <c r="BA334" i="1"/>
  <c r="F322" i="1"/>
  <c r="H16" i="2" s="1"/>
  <c r="H18" i="2" s="1"/>
  <c r="AY26" i="1"/>
  <c r="F105" i="1"/>
  <c r="AY302" i="1"/>
  <c r="O26" i="1"/>
  <c r="F99" i="1"/>
  <c r="O302" i="1"/>
  <c r="AR26" i="1"/>
  <c r="F124" i="1"/>
  <c r="AR302" i="1"/>
  <c r="P22" i="1"/>
  <c r="P334" i="1"/>
  <c r="F305" i="1"/>
  <c r="X22" i="1"/>
  <c r="X334" i="1"/>
  <c r="F327" i="1"/>
  <c r="AS204" i="1"/>
  <c r="F290" i="1"/>
  <c r="AZ18" i="1"/>
  <c r="F345" i="1"/>
  <c r="W22" i="1"/>
  <c r="F326" i="1"/>
  <c r="W334" i="1"/>
  <c r="S22" i="1"/>
  <c r="F317" i="1"/>
  <c r="S334" i="1"/>
  <c r="Q18" i="1"/>
  <c r="F346" i="1"/>
  <c r="AT22" i="1"/>
  <c r="AT334" i="1"/>
  <c r="F320" i="1"/>
  <c r="U18" i="1"/>
  <c r="F356" i="1"/>
  <c r="R18" i="1"/>
  <c r="F348" i="1"/>
  <c r="T18" i="1"/>
  <c r="F355" i="1"/>
  <c r="AU18" i="1"/>
  <c r="F353" i="1"/>
  <c r="F16" i="2" l="1"/>
  <c r="F18" i="2" s="1"/>
  <c r="I13" i="5"/>
  <c r="I15" i="5"/>
  <c r="J16" i="2"/>
  <c r="J18" i="2" s="1"/>
  <c r="I17" i="5"/>
  <c r="AT18" i="1"/>
  <c r="F352" i="1"/>
  <c r="S18" i="1"/>
  <c r="F349" i="1"/>
  <c r="AR22" i="1"/>
  <c r="F329" i="1"/>
  <c r="F330" i="1" s="1"/>
  <c r="J781" i="5" s="1"/>
  <c r="AR334" i="1"/>
  <c r="AW22" i="1"/>
  <c r="AW334" i="1"/>
  <c r="F308" i="1"/>
  <c r="V18" i="1"/>
  <c r="F357" i="1"/>
  <c r="AS26" i="1"/>
  <c r="F114" i="1"/>
  <c r="AS302" i="1"/>
  <c r="P18" i="1"/>
  <c r="F337" i="1"/>
  <c r="AY22" i="1"/>
  <c r="AY334" i="1"/>
  <c r="F310" i="1"/>
  <c r="BA18" i="1"/>
  <c r="F354" i="1"/>
  <c r="Y18" i="1"/>
  <c r="F360" i="1"/>
  <c r="W18" i="1"/>
  <c r="F358" i="1"/>
  <c r="X18" i="1"/>
  <c r="F359" i="1"/>
  <c r="O22" i="1"/>
  <c r="O334" i="1"/>
  <c r="F304" i="1"/>
  <c r="AV22" i="1"/>
  <c r="F307" i="1"/>
  <c r="AV334" i="1"/>
  <c r="AY18" i="1" l="1"/>
  <c r="F342" i="1"/>
  <c r="AS22" i="1"/>
  <c r="F319" i="1"/>
  <c r="AS334" i="1"/>
  <c r="AR18" i="1"/>
  <c r="F361" i="1"/>
  <c r="AV18" i="1"/>
  <c r="F339" i="1"/>
  <c r="O18" i="1"/>
  <c r="F336" i="1"/>
  <c r="F331" i="1"/>
  <c r="J782" i="5" s="1"/>
  <c r="AW18" i="1"/>
  <c r="F340" i="1"/>
  <c r="E16" i="2" l="1"/>
  <c r="I12" i="5"/>
  <c r="F332" i="1"/>
  <c r="AS18" i="1"/>
  <c r="F351" i="1"/>
  <c r="I16" i="2"/>
  <c r="I18" i="2" s="1"/>
  <c r="E18" i="2"/>
  <c r="J783" i="5" l="1"/>
  <c r="I11" i="5"/>
</calcChain>
</file>

<file path=xl/sharedStrings.xml><?xml version="1.0" encoding="utf-8"?>
<sst xmlns="http://schemas.openxmlformats.org/spreadsheetml/2006/main" count="14613" uniqueCount="1347">
  <si>
    <t>Smeta.RU  (495) 974-1589</t>
  </si>
  <si>
    <t>_PS_</t>
  </si>
  <si>
    <t>Smeta.RU</t>
  </si>
  <si>
    <t/>
  </si>
  <si>
    <t>Новый объект_(Копия)</t>
  </si>
  <si>
    <t>На капитальный ремонт Спортивного зала г.Озёрск_(Копия)</t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</si>
  <si>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</si>
  <si>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</si>
  <si>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</si>
  <si>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</si>
  <si>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</si>
  <si>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</si>
  <si>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Новый раздел</t>
  </si>
  <si>
    <t>1</t>
  </si>
  <si>
    <t>46-04-012-03</t>
  </si>
  <si>
    <t>100 м2</t>
  </si>
  <si>
    <t>ФЕР-2001, 46-04-012-03, приказ Минстроя России №1039/пр от 30.12.2016г.</t>
  </si>
  <si>
    <t>Общестроительные работы</t>
  </si>
  <si>
    <t>Реконструкция зданий и сооружений</t>
  </si>
  <si>
    <t>ФЕР-46</t>
  </si>
  <si>
    <t>*0,9</t>
  </si>
  <si>
    <t>*0,85</t>
  </si>
  <si>
    <t>2</t>
  </si>
  <si>
    <t>46-04-012-01</t>
  </si>
  <si>
    <t>Разборка деревянных заполнений проемов оконных с подоконными досками</t>
  </si>
  <si>
    <t>ФЕР-2001, 46-04-012-01, приказ Минстроя России №1039/пр от 30.12.2016г.</t>
  </si>
  <si>
    <t>3</t>
  </si>
  <si>
    <t>58-3-1</t>
  </si>
  <si>
    <t>Разборка мелких покрытий и обделок из листовой стали поясков, сандриков, желобов, отливов, свесов и т.п.</t>
  </si>
  <si>
    <t>100 м</t>
  </si>
  <si>
    <t>ФЕРр-2001, 58-3-1, приказ Минстроя России №1039/пр от 30.12.2016г.</t>
  </si>
  <si>
    <t>Ремонтно-строительные работы</t>
  </si>
  <si>
    <t>Крыши, кровля</t>
  </si>
  <si>
    <t>рФЕР-58</t>
  </si>
  <si>
    <t>4</t>
  </si>
  <si>
    <t>20-02-002-04</t>
  </si>
  <si>
    <t>Демонтаж:Установка решеток жалюзийных площадью в свету до 2,5 м2</t>
  </si>
  <si>
    <t>ШТ</t>
  </si>
  <si>
    <t>ФЕР-2001, 20-02-002-04, приказ Минстроя России №1039/пр от 30.12.2016г.</t>
  </si>
  <si>
    <t>Поправка: МДС 81-36.2004, п.3.3.1.в  Наименование: При демонтаже внутренних санитарно-технических устройств (водопровода, газопровода, канализации, водостоков, отопления, вентиляции)</t>
  </si>
  <si>
    <t>)*0</t>
  </si>
  <si>
    <t>)*0,4</t>
  </si>
  <si>
    <t>Вентиляция и кондиционирование</t>
  </si>
  <si>
    <t>ФЕР-20</t>
  </si>
  <si>
    <t>Поправка: МДС 81-36.2004, п.3.3.1.в</t>
  </si>
  <si>
    <t>5</t>
  </si>
  <si>
    <t>57-3-1</t>
  </si>
  <si>
    <t>Разборка плинтусов деревянных и из пластмассовых материалов</t>
  </si>
  <si>
    <t>ФЕРр-2001, 57-3-1, приказ Минстроя России №1039/пр от 30.12.2016г.</t>
  </si>
  <si>
    <t>Полы</t>
  </si>
  <si>
    <t>рФЕР-57</t>
  </si>
  <si>
    <t>6</t>
  </si>
  <si>
    <t>57-1-2</t>
  </si>
  <si>
    <t>Разборка оснований покрытия полов лаг из досок и брусков (деревянной сцены)</t>
  </si>
  <si>
    <t>ФЕРр-2001, 57-1-2, приказ Минстроя России №1039/пр от 30.12.2016г.</t>
  </si>
  <si>
    <t>7</t>
  </si>
  <si>
    <t>59-1-1</t>
  </si>
  <si>
    <t>Разборка деревянных лестниц с маршами и площадками и ограждениями</t>
  </si>
  <si>
    <t>ФЕРр-2001, 59-1-1, приказ Минстроя России №1039/пр от 30.12.2016г.</t>
  </si>
  <si>
    <t>Лестницы, кровля</t>
  </si>
  <si>
    <t>рФЕР-59</t>
  </si>
  <si>
    <t>8</t>
  </si>
  <si>
    <t>т01-01-01-041</t>
  </si>
  <si>
    <t>Погрузочные работы при автомобильных перевозках мусора строительного с погрузкой вручную</t>
  </si>
  <si>
    <t>1 Т ГРУЗА</t>
  </si>
  <si>
    <t>ФССЦпг-2001, т01-01-01-041, приказ Минстроя России №1039/пр от 30.12.2016г.</t>
  </si>
  <si>
    <t>Погрузочно-разгрузочные работы</t>
  </si>
  <si>
    <t>Перевозка грузов , (ФССЦпр 2011-изм. № 4-6, раздел 1):  погрузочно-разгрузочные работы  (НР и СП в прям. затратах )</t>
  </si>
  <si>
    <t>ФССЦпр  пог. а/п (2011,изм. 4-6)</t>
  </si>
  <si>
    <t>9</t>
  </si>
  <si>
    <t>т03-01-02-012</t>
  </si>
  <si>
    <t>Перевозка грузов II класса автомобилями бортовыми грузоподъемностью до 15 т на расстояние до 12 км</t>
  </si>
  <si>
    <t>ФССЦпг-2001, т03-01-02-012, приказ Минстроя России №1039/пр от 30.12.2016г.</t>
  </si>
  <si>
    <t>Перевозка грузов авто/транспортом</t>
  </si>
  <si>
    <t>Перевозкуа грузов (ФССЦпр-2011 - изм. 7, разделы 1-4) - по сметной стоимости</t>
  </si>
  <si>
    <t>ФССЦпр , изм. 7</t>
  </si>
  <si>
    <t>10</t>
  </si>
  <si>
    <t>09-04-012-01</t>
  </si>
  <si>
    <t>Установка металлических дверных блоков в готовые проемы</t>
  </si>
  <si>
    <t>м2</t>
  </si>
  <si>
    <t>ФЕР-2001, 09-04-012-01, приказ Минстроя России №1039/пр от 30.12.2016г.</t>
  </si>
  <si>
    <t>)*1,25</t>
  </si>
  <si>
    <t>)*1,15</t>
  </si>
  <si>
    <t>Металлические конструкции</t>
  </si>
  <si>
    <t>ФЕР-09</t>
  </si>
  <si>
    <t>Поправка: МДС 81-35.2004, п.4.7</t>
  </si>
  <si>
    <t>10,1</t>
  </si>
  <si>
    <t>01.7.04.07-0002</t>
  </si>
  <si>
    <t>Скобяные изделия для блоков входных дверей в помещение двупольных</t>
  </si>
  <si>
    <t>компл.</t>
  </si>
  <si>
    <t>ФССЦ-2001, 01.7.04.07-0002, приказ Минстроя России №1039/пр от 30.12.2016г.</t>
  </si>
  <si>
    <t>10,2</t>
  </si>
  <si>
    <t>07.1.01.01-0010</t>
  </si>
  <si>
    <t>Дверь противопожарная металлическая однопольная ДПМ-01/30, размером 800х2100 мм</t>
  </si>
  <si>
    <t>шт.</t>
  </si>
  <si>
    <t>ФССЦ-2001, 07.1.01.01-0010, приказ Минстроя России №1039/пр от 30.12.2016г.</t>
  </si>
  <si>
    <t>10,3</t>
  </si>
  <si>
    <t>07.1.01.03-0002</t>
  </si>
  <si>
    <t>Блок дверной стальной наружный двупольный ДСН ДКН, площадь 2,73 м2 (ГОСТ 31173-2003)</t>
  </si>
  <si>
    <t>ФССЦ-2001, 07.1.01.03-0002, приказ Минстроя России №1039/пр от 30.12.2016г.</t>
  </si>
  <si>
    <t>11</t>
  </si>
  <si>
    <t>10-01-039-01</t>
  </si>
  <si>
    <t>Установка блоков в наружных и внутренних дверных проемах в каменных стенах, площадь проема до 3 м2</t>
  </si>
  <si>
    <t>ФЕР-2001, 10-01-039-01, приказ Минстроя России №1039/пр от 30.12.2016г.</t>
  </si>
  <si>
    <t>Деревянные конструкции</t>
  </si>
  <si>
    <t>ФЕР-10</t>
  </si>
  <si>
    <t>11,1</t>
  </si>
  <si>
    <t>01.7.04.07-0011</t>
  </si>
  <si>
    <t>Скобяные изделия для блоков входных однопольных</t>
  </si>
  <si>
    <t>ФССЦ-2001, 01.7.04.07-0011, приказ Минстроя России №1039/пр от 30.12.2016г.</t>
  </si>
  <si>
    <t>11,2</t>
  </si>
  <si>
    <t>11.2.02.01-0013</t>
  </si>
  <si>
    <t>Блок дверной, одностворчатый, 3-х филёнчатый, глухой сосновый,массивный, без лака, модель FF PUUVALMIS 3P, размер дверного полотна  900x2100 мм</t>
  </si>
  <si>
    <t>ФССЦ-2001, 11.2.02.01-0013, приказ Минстроя России №1039/пр от 30.12.2016г.</t>
  </si>
  <si>
    <t>11,3</t>
  </si>
  <si>
    <t>11.2.02.01-0011</t>
  </si>
  <si>
    <t>Блок дверной, одностворчатый, 3-х филёнчатый, глухой сосновый,массивный, без лака, модель FF PUUVALMIS 3P, размер дверного полотна  700x2100 мм</t>
  </si>
  <si>
    <t>ФССЦ-2001, 11.2.02.01-0011, приказ Минстроя России №1039/пр от 30.12.2016г.</t>
  </si>
  <si>
    <t>11,4</t>
  </si>
  <si>
    <t>Блок дверной, одностворчатый, 3-х филёнчатый, глухой сосновый,массивный, без лака, модель FF PUUVALMIS 3P, размер дверного полотна  800x2100 мм</t>
  </si>
  <si>
    <t>12</t>
  </si>
  <si>
    <t>10-01-039-02</t>
  </si>
  <si>
    <t>Установка блоков в наружных и внутренних дверных проемах в каменных стенах, площадь проема более 3 м2</t>
  </si>
  <si>
    <t>ФЕР-2001, 10-01-039-02, приказ Минстроя России №1039/пр от 30.12.2016г.</t>
  </si>
  <si>
    <t>12,1</t>
  </si>
  <si>
    <t>12,2</t>
  </si>
  <si>
    <t>11.2.02.01-0022</t>
  </si>
  <si>
    <t>Блоки дверные внутренние двупольные глухие шлифованные, из массива сосны, тонированные 1640х2300 мм</t>
  </si>
  <si>
    <t>ФССЦ-2001, 11.2.02.01-0022, приказ Минстроя России №1039/пр от 30.12.2016г.</t>
  </si>
  <si>
    <t>12,3</t>
  </si>
  <si>
    <t>11.2.02.01-0021</t>
  </si>
  <si>
    <t>Блоки дверные внутренние двупольные глухие шлифованные, из массива сосны, без покрытия 1640х2220 мм</t>
  </si>
  <si>
    <t>ФССЦ-2001, 11.2.02.01-0021, приказ Минстроя России №1039/пр от 30.12.2016г.</t>
  </si>
  <si>
    <t>13</t>
  </si>
  <si>
    <t>10-01-034-01</t>
  </si>
  <si>
    <t>Установка в жилых и общественных зданиях оконных блоков из ПВХ профилей глухих с площадью проема до 2 м2</t>
  </si>
  <si>
    <t>ФЕР-2001, 10-01-034-01, приказ Минстроя России №1039/пр от 30.12.2016г.</t>
  </si>
  <si>
    <t>13,1</t>
  </si>
  <si>
    <t>11.3.02.02-0003</t>
  </si>
  <si>
    <t>Блок оконный пластиковый глухой, одностворчатый с двухкамерным стеклопакетом (32 мм), площадью до 1 м2</t>
  </si>
  <si>
    <t>ФССЦ-2001, 11.3.02.02-0003, приказ Минстроя России №1039/пр от 30.12.2016г.</t>
  </si>
  <si>
    <t>14</t>
  </si>
  <si>
    <t>10-01-034-08</t>
  </si>
  <si>
    <t>Установка в жилых и общественных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t>
  </si>
  <si>
    <t>ФЕР-2001, 10-01-034-08, приказ Минстроя России №1039/пр от 30.12.2016г.</t>
  </si>
  <si>
    <t>14,1</t>
  </si>
  <si>
    <t>11.3.02.04-0006</t>
  </si>
  <si>
    <t>Блок оконный пластиковый трехстворчатый, глухой, с двухкамерным стеклопакетом (32 мм), площадью до 3 м2</t>
  </si>
  <si>
    <t>ФССЦ-2001, 11.3.02.04-0006, приказ Минстроя России №1039/пр от 30.12.2016г.</t>
  </si>
  <si>
    <t>15</t>
  </si>
  <si>
    <t>10-01-034-02</t>
  </si>
  <si>
    <t>Установка в жилых и общественных зданиях оконных блоков из ПВХ профилей глухих с площадью проема более 2 м2</t>
  </si>
  <si>
    <t>ФЕР-2001, 10-01-034-02, приказ Минстроя России №1039/пр от 30.12.2016г.</t>
  </si>
  <si>
    <t>15,1</t>
  </si>
  <si>
    <t>11.3.02.04-0004</t>
  </si>
  <si>
    <t>Блок оконный пластиковый трехстворчатый, глухой, с двухкамерным стеклопакетом (32 мм), площадью до 2 м2</t>
  </si>
  <si>
    <t>ФССЦ-2001, 11.3.02.04-0004, приказ Минстроя России №1039/пр от 30.12.2016г.</t>
  </si>
  <si>
    <t>16</t>
  </si>
  <si>
    <t>10-01-035-01</t>
  </si>
  <si>
    <t>Установка подоконных досок из ПВХ в каменных стенах толщиной до 0,51 м</t>
  </si>
  <si>
    <t>ФЕР-2001, 10-01-035-01, приказ Минстроя России №1039/пр от 30.12.2016г.</t>
  </si>
  <si>
    <t>16,1</t>
  </si>
  <si>
    <t>11.3.03.01-0010</t>
  </si>
  <si>
    <t>Доски подоконные ПВХ, шириной 500 мм</t>
  </si>
  <si>
    <t>м</t>
  </si>
  <si>
    <t>ФССЦ-2001, 11.3.03.01-0010, приказ Минстроя России №1039/пр от 30.12.2016г.</t>
  </si>
  <si>
    <t>17</t>
  </si>
  <si>
    <t>20-02-002-05</t>
  </si>
  <si>
    <t>Установка решеток жалюзийных площадью в свету до 3,5 м2</t>
  </si>
  <si>
    <t>ФЕР-2001, 20-02-002-05, приказ Минстроя России №1039/пр от 30.12.2016г.</t>
  </si>
  <si>
    <t>17,1</t>
  </si>
  <si>
    <t>19.2.03.02-0282</t>
  </si>
  <si>
    <t>Решетки жалюзийные регулируемые из алюминиевого профиля с порошковым покрытием марки РВ-1, размером 1400х2400 мм</t>
  </si>
  <si>
    <t>ФССЦ-2001, 19.2.03.02-0282, приказ Минстроя России №1039/пр от 30.12.2016г.</t>
  </si>
  <si>
    <t>18</t>
  </si>
  <si>
    <t>12-01-010-01</t>
  </si>
  <si>
    <t>Устройство мелких покрытий (брандмауэры, парапеты, свесы и т.п.) из листовой оцинкованной стали</t>
  </si>
  <si>
    <t>ФЕР-2001, 12-01-010-01, приказ Минстроя России №1039/пр от 30.12.2016г.</t>
  </si>
  <si>
    <t>Кровли</t>
  </si>
  <si>
    <t>ФЕР-12</t>
  </si>
  <si>
    <t>19</t>
  </si>
  <si>
    <t>11-01-033-02</t>
  </si>
  <si>
    <t>Устройство покрытий дощатых толщиной 36 мм</t>
  </si>
  <si>
    <t>ФЕР-2001, 11-01-033-02, приказ Минстроя России №1039/пр от 30.12.2016г.</t>
  </si>
  <si>
    <t>ФЕР-11</t>
  </si>
  <si>
    <t>19,1</t>
  </si>
  <si>
    <t>11.1.01.04-0025</t>
  </si>
  <si>
    <t>Доски для покрытия полов со шпунтом и гребнем из древесины антисептированные тип ДП-35 толщиной 35 мм, шириной без гребня от 64 до 100 мм</t>
  </si>
  <si>
    <t>м3</t>
  </si>
  <si>
    <t>ФССЦ-2001, 11.1.01.04-0025, приказ Минстроя России №1039/пр от 30.12.2016г.</t>
  </si>
  <si>
    <t>20</t>
  </si>
  <si>
    <t>11-01-011-07</t>
  </si>
  <si>
    <t>Устройство стяжек из плит древесноволокнистых</t>
  </si>
  <si>
    <t>ФЕР-2001, 11-01-011-07, приказ Минстроя России №1039/пр от 30.12.2016г.</t>
  </si>
  <si>
    <t>21</t>
  </si>
  <si>
    <t>11-01-012-03</t>
  </si>
  <si>
    <t>Укладка лаг по плитам перекрытий</t>
  </si>
  <si>
    <t>ФЕР-2001, 11-01-012-03, приказ Минстроя России №1039/пр от 30.12.2016г.</t>
  </si>
  <si>
    <t>22</t>
  </si>
  <si>
    <t>11-01-039-02</t>
  </si>
  <si>
    <t>Устройство плинтусов потолочных из гипсовой смеси</t>
  </si>
  <si>
    <t>ФЕР-2001, 11-01-039-02, приказ Минстроя России №1039/пр от 30.12.2016г.</t>
  </si>
  <si>
    <t>22,1</t>
  </si>
  <si>
    <t>04.3.01.13-0002</t>
  </si>
  <si>
    <t>Раствор известково-гипсовый</t>
  </si>
  <si>
    <t>ФССЦ-2001, 04.3.01.13-0002, приказ Минстроя России №1039/пр от 30.12.2016г.</t>
  </si>
  <si>
    <t>23</t>
  </si>
  <si>
    <t>15-02-031-01</t>
  </si>
  <si>
    <t>Штукатурка поверхностей оконных и дверных откосов по бетону и камню плоских</t>
  </si>
  <si>
    <t>ФЕР-2001, 15-02-031-01, приказ Минстроя России №1039/пр от 30.12.2016г.</t>
  </si>
  <si>
    <t>Отделочные работы</t>
  </si>
  <si>
    <t>ФЕР-15</t>
  </si>
  <si>
    <t>24</t>
  </si>
  <si>
    <t>15-04-007-01</t>
  </si>
  <si>
    <t>Окраска водно-дисперсионными акриловыми составами улучшенная по штукатурке оконных и дверных  откосов</t>
  </si>
  <si>
    <t>ФЕР-2001, 15-04-007-01, приказ Минстроя России №1039/пр от 30.12.2016г.</t>
  </si>
  <si>
    <t>24,1</t>
  </si>
  <si>
    <t>14.3.02.01-0013</t>
  </si>
  <si>
    <t>Краска акриловая Alpina MATTLATEX, CAPAROL водно-дисперсионная</t>
  </si>
  <si>
    <t>т</t>
  </si>
  <si>
    <t>ФССЦ-2001, 14.3.02.01-0013, приказ Минстроя России №1039/пр от 30.12.2016г.</t>
  </si>
  <si>
    <t>25</t>
  </si>
  <si>
    <t>15-04-006-03</t>
  </si>
  <si>
    <t>Покрытие поверхностей грунтовкой глубокого проникновения за 1 раз стен</t>
  </si>
  <si>
    <t>ФЕР-2001, 15-04-006-03, приказ Минстроя России №1039/пр от 30.12.2016г.</t>
  </si>
  <si>
    <t>25,1</t>
  </si>
  <si>
    <t>14.3.01.02-0104</t>
  </si>
  <si>
    <t>Грунтовка  глубокого проникновения "Старатели"</t>
  </si>
  <si>
    <t>л</t>
  </si>
  <si>
    <t>ФССЦ-2001, 14.3.01.02-0104, приказ Минстроя России №1039/пр от 30.12.2016г.</t>
  </si>
  <si>
    <t>25,2</t>
  </si>
  <si>
    <t>14.4.01.21</t>
  </si>
  <si>
    <t>Грунтовка</t>
  </si>
  <si>
    <t>26</t>
  </si>
  <si>
    <t>62-16-4</t>
  </si>
  <si>
    <t>Окрашивание водоэмульсионными составами поверхностей стен, ранее окрашенных водоэмульсионной краской с расчисткой старой краски более 35%</t>
  </si>
  <si>
    <t>ФЕР-2001, 62-16-4, приказ Минстроя России №1039/пр от 30.12.2016г.</t>
  </si>
  <si>
    <t>Малярные работы</t>
  </si>
  <si>
    <t>рФЕР-62</t>
  </si>
  <si>
    <t>26,1</t>
  </si>
  <si>
    <t>14.3.02.01-0223</t>
  </si>
  <si>
    <t>Краска водоэмульсионная для внутренних работ ВАК-15</t>
  </si>
  <si>
    <t>ФССЦ-2001, 14.3.02.01-0223, приказ Минстроя России №1039/пр от 30.12.2016г.</t>
  </si>
  <si>
    <t>26,2</t>
  </si>
  <si>
    <t>14.3.02.01</t>
  </si>
  <si>
    <t>Краска водоэмульсионная</t>
  </si>
  <si>
    <t>занесена вручную</t>
  </si>
  <si>
    <t>27</t>
  </si>
  <si>
    <t>13-06-003-01</t>
  </si>
  <si>
    <t>Очистка поверхности щетками вентиляционных  решёток</t>
  </si>
  <si>
    <t>ФЕР-2001, 13-06-003-01, приказ Минстроя России №1039/пр от 30.12.2016г.</t>
  </si>
  <si>
    <t>Защита строительных конструкций</t>
  </si>
  <si>
    <t>ФЕР-13</t>
  </si>
  <si>
    <t>28</t>
  </si>
  <si>
    <t>62-31-1</t>
  </si>
  <si>
    <t>Окраска масляными составами ранее окрашенных металлических вентиляционных решёток и других мелких покрытий за один раз с земли и лесов</t>
  </si>
  <si>
    <t>ФЕРр-2001, 62-31-1, приказ Минстроя России №1039/пр от 30.12.2016г.</t>
  </si>
  <si>
    <t>28,1</t>
  </si>
  <si>
    <t>14.4.04.08-0004</t>
  </si>
  <si>
    <t>Эмаль ПФ-115 цветная</t>
  </si>
  <si>
    <t>кг</t>
  </si>
  <si>
    <t>ФССЦ-2001, 14.4.04.08-0004, приказ Минстроя России №1039/пр от 30.12.2016г.</t>
  </si>
  <si>
    <t>28,2</t>
  </si>
  <si>
    <t>14.4.02.04</t>
  </si>
  <si>
    <t>Краски масляные готовые к применению для наружных работ</t>
  </si>
  <si>
    <t>29</t>
  </si>
  <si>
    <t>62-17-4</t>
  </si>
  <si>
    <t>Окрашивание водоэмульсионными составами поверхностей потолков, ранее окрашенных водоэмульсионной краской, с расчисткой старой краски более 35%</t>
  </si>
  <si>
    <t>ФЕР-2001, 62-17-4, приказ Минстроя России №1039/пр от 30.12.2016г.</t>
  </si>
  <si>
    <t>29,1</t>
  </si>
  <si>
    <t>29,2</t>
  </si>
  <si>
    <t>30</t>
  </si>
  <si>
    <t>62-11-6</t>
  </si>
  <si>
    <t>Улучшенная масляная окраска ранее окрашенных полов за два раза с расчисткой старой краски более 35%</t>
  </si>
  <si>
    <t>ФЕР-2001, 62-11-6, приказ Минстроя России №1039/пр от 30.12.2016г.</t>
  </si>
  <si>
    <t>30,1</t>
  </si>
  <si>
    <t>14.4.04.08-0002</t>
  </si>
  <si>
    <t>Эмаль ПФ-115 БИО различных цветов</t>
  </si>
  <si>
    <t>ФССЦ-2001, 14.4.04.08-0002, приказ Минстроя России №1039/пр от 30.12.2016г.</t>
  </si>
  <si>
    <t>30,2</t>
  </si>
  <si>
    <t>Краски для внутренних работ масляные готовые к применению</t>
  </si>
  <si>
    <t>31</t>
  </si>
  <si>
    <t>15-04-006-01</t>
  </si>
  <si>
    <t>Покрытие поверхностей грунтовкой глубокого проникновения за 1 раз потолков</t>
  </si>
  <si>
    <t>ФЕР-2001, 15-04-006-01, приказ Минстроя России №1039/пр от 30.12.2016г.</t>
  </si>
  <si>
    <t>31,1</t>
  </si>
  <si>
    <t>14.3.01.02-0102</t>
  </si>
  <si>
    <t>Грунтовка: водно-дисперсионная "БИРСС Бетон-контакт"</t>
  </si>
  <si>
    <t>ФССЦ-2001, 14.3.01.02-0102, приказ Минстроя России №1039/пр от 30.12.2016г.</t>
  </si>
  <si>
    <t>32</t>
  </si>
  <si>
    <t>11-01-040-03</t>
  </si>
  <si>
    <t>Устройство плинтусов поливинилхлоридных на винтах самонарезающих</t>
  </si>
  <si>
    <t>ФЕР-2001, 11-01-040-03, приказ Минстроя России №1039/пр от 30.12.2016г.</t>
  </si>
  <si>
    <t>32,1</t>
  </si>
  <si>
    <t>11.3.03.06</t>
  </si>
  <si>
    <t>Плинтуса для полов пластиковые</t>
  </si>
  <si>
    <t>32,2</t>
  </si>
  <si>
    <t>11.3.03.06-0001</t>
  </si>
  <si>
    <t>Плинтуса для полов пластиковые, 19х48 мм</t>
  </si>
  <si>
    <t>ФССЦ-2001, 11.3.03.06-0001, приказ Минстроя России №1039/пр от 30.12.2016г.</t>
  </si>
  <si>
    <t>32,3</t>
  </si>
  <si>
    <t>11.3.03.14-0001</t>
  </si>
  <si>
    <t>Заглушка торцевая для пластикового плинтуса левая, высота 48 мм</t>
  </si>
  <si>
    <t>100 шт.</t>
  </si>
  <si>
    <t>ФССЦ-2001, 11.3.03.14-0001, приказ Минстроя России №1039/пр от 30.12.2016г.</t>
  </si>
  <si>
    <t>32,4</t>
  </si>
  <si>
    <t>11.3.03.14-0011</t>
  </si>
  <si>
    <t>Заглушки торцевая для пластикового плинтуса правая, высота 48 мм</t>
  </si>
  <si>
    <t>ФССЦ-2001, 11.3.03.14-0011, приказ Минстроя России №1039/пр от 30.12.2016г.</t>
  </si>
  <si>
    <t>32,5</t>
  </si>
  <si>
    <t>11.3.03.14-0021</t>
  </si>
  <si>
    <t>Соединитель для пластикового плинтуса, высота 48 мм</t>
  </si>
  <si>
    <t>ФССЦ-2001, 11.3.03.14-0021, приказ Минстроя России №1039/пр от 30.12.2016г.</t>
  </si>
  <si>
    <t>32,6</t>
  </si>
  <si>
    <t>11.3.03.14-0031</t>
  </si>
  <si>
    <t>Уголок внутренний для пластикового плинтуса, высота 48 мм</t>
  </si>
  <si>
    <t>ФССЦ-2001, 11.3.03.14-0031, приказ Минстроя России №1039/пр от 30.12.2016г.</t>
  </si>
  <si>
    <t>32,7</t>
  </si>
  <si>
    <t>11.3.03.14-0033</t>
  </si>
  <si>
    <t>Уголок наружный для пластикового плинтуса, высота 48 мм</t>
  </si>
  <si>
    <t>ФССЦ-2001, 11.3.03.14-0033, приказ Минстроя России №1039/пр от 30.12.2016г.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</si>
  <si>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</si>
  <si>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</si>
  <si>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</si>
  <si>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</si>
  <si>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</si>
  <si>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</si>
  <si>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</si>
  <si>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</si>
  <si>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</si>
  <si>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</si>
  <si>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</si>
  <si>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</si>
  <si>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</si>
  <si>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</si>
  <si>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</si>
  <si>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</si>
  <si>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</si>
  <si>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</si>
  <si>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</si>
  <si>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</si>
  <si>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</si>
  <si>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</si>
  <si>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</si>
  <si>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</si>
  <si>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</si>
  <si>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</si>
  <si>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</si>
  <si>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</si>
  <si>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</si>
  <si>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</si>
  <si>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</si>
  <si>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</si>
  <si>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</si>
  <si>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</si>
  <si>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</si>
  <si>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</si>
  <si>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</si>
  <si>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</si>
  <si>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</si>
  <si>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</si>
  <si>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</si>
  <si>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</si>
  <si>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</si>
  <si>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</si>
  <si>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</si>
  <si>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</si>
  <si>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</si>
  <si>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</si>
  <si>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</si>
  <si>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</si>
  <si>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</si>
  <si>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</si>
  <si>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Система электроосвещения</t>
  </si>
  <si>
    <t>33</t>
  </si>
  <si>
    <t>м08-03-599-01</t>
  </si>
  <si>
    <t>Установка щита  осветительного ,  масса щитка до 6 кг</t>
  </si>
  <si>
    <t>ФЕРм-2001, м08-03-599-01, приказ Минстроя России №1039/пр от 30.12.2016г.</t>
  </si>
  <si>
    <t>Монтажные работы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</si>
  <si>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</si>
  <si>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</si>
  <si>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33,1</t>
  </si>
  <si>
    <t>62.1.02.15-0011</t>
  </si>
  <si>
    <t>Щитки осветительные: групповые  ЩРН 18з,IP,размером 465х240х420мм</t>
  </si>
  <si>
    <t>ФССЦ-2001, 62.1.02.15-0011, приказ Минстроя России №1039/пр от 30.12.2016г.</t>
  </si>
  <si>
    <t>34</t>
  </si>
  <si>
    <t>м08-03-526-01</t>
  </si>
  <si>
    <t>Установка автоматов  одно-, двух-, трехполюсный, устанавливаемый на конструкции на стене или колонне, на ток до 25 А</t>
  </si>
  <si>
    <t>ФЕРм-2001, м08-03-526-01, приказ Минстроя России №1039/пр от 30.12.2016г.</t>
  </si>
  <si>
    <t>34,1</t>
  </si>
  <si>
    <t>62.1.01.02-0002</t>
  </si>
  <si>
    <t>Автоматы дифференциальные двухполюсные 16A, 30MA тип АВДТ-32</t>
  </si>
  <si>
    <t>ФССЦ-2001, 62.1.01.02-0002, приказ Минстроя России №1039/пр от 30.12.2016г.</t>
  </si>
  <si>
    <t>35</t>
  </si>
  <si>
    <t>м08-03-575-01</t>
  </si>
  <si>
    <t>Прибор или аппарат</t>
  </si>
  <si>
    <t>ФЕРм-2001, м08-03-575-01, приказ Минстроя России №1039/пр от 30.12.2016г.</t>
  </si>
  <si>
    <t>35,1</t>
  </si>
  <si>
    <t>62.1.01.09-0021</t>
  </si>
  <si>
    <t>Выключатели автоматические «IEK» ВА47-29 3Р 63А, характеристика С прим.</t>
  </si>
  <si>
    <t>ФССЦ-2001, 62.1.01.09-0021, приказ Минстроя России №1039/пр от 30.12.2016г.</t>
  </si>
  <si>
    <t>35,2</t>
  </si>
  <si>
    <t>62.1.01.09-0009</t>
  </si>
  <si>
    <t>Выключатели автоматические «IEK» ВА47-29 1Р 63А, характеристика С прим.</t>
  </si>
  <si>
    <t>ФССЦ-2001, 62.1.01.09-0009, приказ Минстроя России №1039/пр от 30.12.2016г.</t>
  </si>
  <si>
    <t>36</t>
  </si>
  <si>
    <t>м08-03-594-03</t>
  </si>
  <si>
    <t>Светильник отдельно устанавливаемый на штырях с количеством ламп в светильнике до 4</t>
  </si>
  <si>
    <t>100 ШТ</t>
  </si>
  <si>
    <t>ФЕРм-2001, м08-03-594-03, приказ Минстроя России №1039/пр от 30.12.2016г.</t>
  </si>
  <si>
    <t>36,1</t>
  </si>
  <si>
    <t>20.3.03.04-0416</t>
  </si>
  <si>
    <t>Светильники люминесцентные с призматическим рассеивателем встраиваемые типа PRS/R 418 (595) с ЭПРА прим.</t>
  </si>
  <si>
    <t>ФССЦ-2001, 20.3.03.04-0416, приказ Минстроя России №1039/пр от 30.12.2016г.</t>
  </si>
  <si>
    <t>37</t>
  </si>
  <si>
    <t>м08-03-593-06</t>
  </si>
  <si>
    <t>Установка светильников  потолочных или настенных с креплением винтами или болтами для помещений с нормальными условиями среды, одноламповый</t>
  </si>
  <si>
    <t>ФЕРм-2001, м08-03-593-06, приказ Минстроя России №1039/пр от 30.12.2016г.</t>
  </si>
  <si>
    <t>37,1</t>
  </si>
  <si>
    <t>20.3.03.04-0076</t>
  </si>
  <si>
    <t>Светильник НПП 03-100-002 "Селена-2" прим.</t>
  </si>
  <si>
    <t>ФССЦ-2001, 20.3.03.04-0076, приказ Минстроя России №1039/пр от 30.12.2016г.</t>
  </si>
  <si>
    <t>38</t>
  </si>
  <si>
    <t>м08-10-010-01</t>
  </si>
  <si>
    <t>Прокладка труб гофрированных ПВХ для защиты проводов и кабелей</t>
  </si>
  <si>
    <t>ФЕРм-2001, м08-10-010-01, приказ Минстроя России №1039/пр от 30.12.2016г.</t>
  </si>
  <si>
    <t>38,1</t>
  </si>
  <si>
    <t>24.3.01.02-0042</t>
  </si>
  <si>
    <t>Трубы гибкие гофрированные тяжелые из самозатухающего ПВХ (IP55) серии FH, с зондом, диаметром 20 мм</t>
  </si>
  <si>
    <t>10 м</t>
  </si>
  <si>
    <t>ФССЦ-2001, 24.3.01.02-0042, приказ Минстроя России №1039/пр от 30.12.2016г.</t>
  </si>
  <si>
    <t>39</t>
  </si>
  <si>
    <t>м08-02-412-02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</si>
  <si>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6 мм2</t>
  </si>
  <si>
    <t>ФЕРм-2001, м08-02-412-02, приказ Минстроя России №1039/пр от 30.12.2016г.</t>
  </si>
  <si>
    <t>39,1</t>
  </si>
  <si>
    <t>21.1.06.09-0151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</si>
  <si>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1,5 мм2</t>
  </si>
  <si>
    <t>1000 м</t>
  </si>
  <si>
    <t>ФССЦ-2001, 21.1.06.09-0151, приказ Минстроя России №1039/пр от 30.12.2016г.</t>
  </si>
  <si>
    <t>1000 М</t>
  </si>
  <si>
    <t>39,2</t>
  </si>
  <si>
    <t>21.1.06.04-0101</t>
  </si>
  <si>
    <t>Кабель монтажный экранированный МКЭШ 2х0,75</t>
  </si>
  <si>
    <t>ФССЦ-2001, 21.1.06.04-0101, приказ Минстроя России №1039/пр от 30.12.2016г.</t>
  </si>
  <si>
    <t>40</t>
  </si>
  <si>
    <t>м08-03-591-02</t>
  </si>
  <si>
    <t>Установка выключателя одноклавишного  утопленного типа при скрытой проводке</t>
  </si>
  <si>
    <t>ФЕРм-2001, м08-03-591-02, приказ Минстроя России №1039/пр от 30.12.2016г.</t>
  </si>
  <si>
    <t>40,1</t>
  </si>
  <si>
    <t>20.4.01.02-0032</t>
  </si>
  <si>
    <t>Выключатель одноклавишный для скрытой проводки серии "Прима", марка С16-053 с подсветкой, цвет белый</t>
  </si>
  <si>
    <t>10 шт.</t>
  </si>
  <si>
    <t>ФССЦ-2001, 20.4.01.02-0032, приказ Минстроя России №1039/пр от 30.12.2016г.</t>
  </si>
  <si>
    <t>41</t>
  </si>
  <si>
    <t>м08-03-591-05</t>
  </si>
  <si>
    <t>Установка выключателей двухклавишных утопленного типа при скрытой проводке</t>
  </si>
  <si>
    <t>ФЕРм-2001, м08-03-591-05, приказ Минстроя России №1039/пр от 30.12.2016г.</t>
  </si>
  <si>
    <t>41,1</t>
  </si>
  <si>
    <t>20.4.01.02-0014</t>
  </si>
  <si>
    <t>Выключатель двухклавишный для скрытой проводки серии "Прима", марка С56-043, цвет белый</t>
  </si>
  <si>
    <t>ФССЦ-2001, 20.4.01.02-0014, приказ Минстроя России №1039/пр от 30.12.2016г.</t>
  </si>
  <si>
    <t>42</t>
  </si>
  <si>
    <t>м10-08-019-01</t>
  </si>
  <si>
    <t>Установка коробки ответвительной  на стене</t>
  </si>
  <si>
    <t>ФЕРм-2001, м10-08-019-01, приказ Минстроя России №1039/пр от 30.12.2016г.</t>
  </si>
  <si>
    <t>Связь: пожарно-охранная сигнализация и пром. телевиз. установки  ( отделы 8 и 9 ) (при устройстве средств посадки самолетов : НР=95%, СП=55% - {АВИА}=1)</t>
  </si>
  <si>
    <t>мФЕР-10</t>
  </si>
  <si>
    <t>42,1</t>
  </si>
  <si>
    <t>20.5.02.06-0034</t>
  </si>
  <si>
    <t>Разветвительная коробка У-195 разм.106х96х20,5мм</t>
  </si>
  <si>
    <t>ФССЦ-2001, 20.5.02.06-0034, приказ Минстроя России №1039/пр от 30.12.2016г.</t>
  </si>
  <si>
    <t>42,2</t>
  </si>
  <si>
    <t>20.5.02.06-0033</t>
  </si>
  <si>
    <t>Монтажная  коробка 2У-1 78х78х45мм</t>
  </si>
  <si>
    <t>ФССЦ-2001, 20.5.02.06-0033, приказ Минстроя России №1039/пр от 30.12.2016г.</t>
  </si>
  <si>
    <t>43</t>
  </si>
  <si>
    <t>м08-02-403-03</t>
  </si>
  <si>
    <t>Прокладка провода  группового в защитной оболочке или кабель трех-пятижильный под штукатурку по стенам или в бороздах</t>
  </si>
  <si>
    <t>ФЕРм-2001, м08-02-403-03, приказ Минстроя России №1039/пр от 30.12.2016г.</t>
  </si>
  <si>
    <t>43,1</t>
  </si>
  <si>
    <t>21.1.06.09-0152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</si>
  <si>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t>
  </si>
  <si>
    <t>ФССЦ-2001, 21.1.06.09-0152, приказ Минстроя России №1039/пр от 30.12.2016г.</t>
  </si>
  <si>
    <t>43,2</t>
  </si>
  <si>
    <t>43,3</t>
  </si>
  <si>
    <t>21.1.06.09-0177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</si>
  <si>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4 мм2</t>
  </si>
  <si>
    <t>ФССЦ-2001, 21.1.06.09-0177, приказ Минстроя России №1039/пр от 30.12.2016г.</t>
  </si>
  <si>
    <t>43,4</t>
  </si>
  <si>
    <t>21.1.06.09-0175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</si>
  <si>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1,5 мм2</t>
  </si>
  <si>
    <t>ФССЦ-2001, 21.1.06.09-0175, приказ Минстроя России №1039/пр от 30.12.2016г.</t>
  </si>
  <si>
    <t>43,5</t>
  </si>
  <si>
    <t>21.1.06.09-0160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</si>
  <si>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- 4 и сечением 1,5 мм2</t>
  </si>
  <si>
    <t>ФССЦ-2001, 21.1.06.09-0160, приказ Минстроя России №1039/пр от 30.12.2016г.</t>
  </si>
  <si>
    <t>44</t>
  </si>
  <si>
    <t>м08-03-591-09</t>
  </si>
  <si>
    <t>Установка розетки штепсельной утопленного типа при скрытой проводке</t>
  </si>
  <si>
    <t>ФЕРм-2001, м08-03-591-09, приказ Минстроя России №1039/пр от 30.12.2016г.</t>
  </si>
  <si>
    <t>44,1</t>
  </si>
  <si>
    <t>20.4.03.06-0004</t>
  </si>
  <si>
    <t>Розетка скрытой проводки двухгнездная</t>
  </si>
  <si>
    <t>ФССЦ-2001, 20.4.03.06-0004, приказ Минстроя России №1039/пр от 30.12.2016г.</t>
  </si>
  <si>
    <t>45</t>
  </si>
  <si>
    <t>м08-03-591-08</t>
  </si>
  <si>
    <t>Установка розетки штепсельной неутопленного типа при открытой проводке</t>
  </si>
  <si>
    <t>ФЕРм-2001, м08-03-591-08, приказ Минстроя России №1039/пр от 30.12.2016г.</t>
  </si>
  <si>
    <t>45,1</t>
  </si>
  <si>
    <t>20.4.03.05-0003</t>
  </si>
  <si>
    <t>Розетка открытой проводки двухгнездная с заземлением</t>
  </si>
  <si>
    <t>ФССЦ-2001, 20.4.03.05-0003, приказ Минстроя России №1039/пр от 30.12.2016г.</t>
  </si>
  <si>
    <t>46</t>
  </si>
  <si>
    <t>м11-06-001-01</t>
  </si>
  <si>
    <t>Установка щита управления вентиляционной , масса до 50 кг</t>
  </si>
  <si>
    <t>ФЕРм-2001, м11-06-001-01, приказ Минстроя России №1039/пр от 30.12.2016г.</t>
  </si>
  <si>
    <t>Автоматика  ( кроме микропроцессорной техники )   (при устройстве средств посадки самолетов : НР=95%, СП=55% - {АВИА}=1)</t>
  </si>
  <si>
    <t>мФЕР-11</t>
  </si>
  <si>
    <t>46,1</t>
  </si>
  <si>
    <t>62.1.02.14-0011</t>
  </si>
  <si>
    <t>Щиты управления вентиляцией типа ЩВ размером 600х400х320 мм прим.</t>
  </si>
  <si>
    <t>ФССЦ-2001, 62.1.02.14-0011, приказ Минстроя России №1039/пр от 30.12.2016г.</t>
  </si>
  <si>
    <t>47</t>
  </si>
  <si>
    <t>м08-03-545-01</t>
  </si>
  <si>
    <t>Установка бокса под источник резервного питания.</t>
  </si>
  <si>
    <t>ФЕРм-2001, м08-03-545-01, приказ Минстроя России №1039/пр от 30.12.2016г.</t>
  </si>
  <si>
    <t>47,1</t>
  </si>
  <si>
    <t>20.4.04.01-0001</t>
  </si>
  <si>
    <t>Бокс  RIP24,размером 220х356х96мм под источник резервного питания прим.</t>
  </si>
  <si>
    <t>ФССЦ-2001, 20.4.04.01-0001, приказ Минстроя России №1039/пр от 30.12.2016г.</t>
  </si>
  <si>
    <t>Связь:  городская, местная, междугородняя проводная телефонная связь ( отделы 1, 2, 3 ) - ( при уст-ве средств посадки самолетов:  {AВИА}=1 - НР=95%, СП=55% )</t>
  </si>
  <si>
    <t>48</t>
  </si>
  <si>
    <t>м08-01-121-01 прим.</t>
  </si>
  <si>
    <t>Установка аккумулятора кислотного  стационарного , тип С-1, СК-1</t>
  </si>
  <si>
    <t>ФЕРм-2001, м08-01-121-01, приказ Минстроя России №1039/пр от 30.12.2016г.</t>
  </si>
  <si>
    <t>48,1</t>
  </si>
  <si>
    <t>62.4.01.01-0004</t>
  </si>
  <si>
    <t>Батарея аккумуляторная CSB GP1272.12B.7.2АН прим.</t>
  </si>
  <si>
    <t>ФССЦ-2001, 62.4.01.01-0004, приказ Минстроя России №1039/пр от 30.12.2016г.</t>
  </si>
  <si>
    <t>49</t>
  </si>
  <si>
    <t>п01-11-028-01</t>
  </si>
  <si>
    <t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</si>
  <si>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ФЕРп-2001, п01-11-028-01, приказ Минстроя России №1039/пр от 30.12.2016г.</t>
  </si>
  <si>
    <t>Поправка: МДС 81-40.2006, п.2.7  Наименование: В случае, если монтажные и пусконаладочные работы по какому-либо оборудованию выполняются одним и тем же звеном (бригадой),</t>
  </si>
  <si>
    <t>)*0,8</t>
  </si>
  <si>
    <t>Пусконаладочные работы</t>
  </si>
  <si>
    <t>Пусконаладочные работы : все сборники, отдел 05 ( диагностика лифтов ) и отдел 06 ( техническое освидетельствование ) сборника мрФЕР-01</t>
  </si>
  <si>
    <t>пФЕРп</t>
  </si>
  <si>
    <t>Поправка: МДС 81-40.2006, п.2.7</t>
  </si>
  <si>
    <t>50</t>
  </si>
  <si>
    <t>п01-11-011-01</t>
  </si>
  <si>
    <t>Проверка наличия цепи между заземлителями и заземленными элементами</t>
  </si>
  <si>
    <t>100 измерений</t>
  </si>
  <si>
    <t>ФЕРп-2001, п01-11-011-01, приказ Минстроя России №1039/пр от 30.12.2016г.</t>
  </si>
  <si>
    <t>51</t>
  </si>
  <si>
    <t>п01-11-013-01</t>
  </si>
  <si>
    <t>Замер полного сопротивления цепи "фаза-нуль"</t>
  </si>
  <si>
    <t>ФЕРп-2001, п01-11-013-01, приказ Минстроя России №1039/пр от 30.12.2016г.</t>
  </si>
  <si>
    <t>Система  вентиляции и кондиционирования</t>
  </si>
  <si>
    <t>52</t>
  </si>
  <si>
    <t>65-32-2</t>
  </si>
  <si>
    <t>Демонтаж центробежных вентиляторов весом до 0,12 т</t>
  </si>
  <si>
    <t>ФЕР-2001, 65-32-2, приказ Минстроя России №1039/пр от 30.12.2016г.</t>
  </si>
  <si>
    <t>Внтуренниие с/техработы:  демонтаж, разборка, промывка</t>
  </si>
  <si>
    <t>рФЕР-65</t>
  </si>
  <si>
    <t>53</t>
  </si>
  <si>
    <t>20-06-013-03 прим.</t>
  </si>
  <si>
    <t>Установка блоков тепломассообмена производительностью до 31,5 тыс.м3/час</t>
  </si>
  <si>
    <t>10 ШТ</t>
  </si>
  <si>
    <t>ФЕР-2001, 20-06-013-03, приказ Минстроя России №1039/пр от 30.12.2016г.</t>
  </si>
  <si>
    <t>53,1</t>
  </si>
  <si>
    <t>64.4.03.04-0016</t>
  </si>
  <si>
    <t>Установка приточная VS-40-R-H/S VTS с системой автоматизации прим.</t>
  </si>
  <si>
    <t>ФССЦ-2001, 64.4.03.04-0016, приказ Минстроя России №1039/пр от 30.12.2016г.</t>
  </si>
  <si>
    <t>54</t>
  </si>
  <si>
    <t>20-02-014-12</t>
  </si>
  <si>
    <t>ФЕР-2001, 20-02-014-12, приказ Минстроя России №1039/пр от 30.12.2016г.</t>
  </si>
  <si>
    <t>54,1</t>
  </si>
  <si>
    <t>19.4.02.04-0004</t>
  </si>
  <si>
    <t>Шумоглушители для круглых воздуховодов марки CSA-125/900 АРКТОС прим.</t>
  </si>
  <si>
    <t>ФССЦ-2001, 19.4.02.04-0004, приказ Минстроя России №1039/пр от 30.12.2016г.</t>
  </si>
  <si>
    <t>55</t>
  </si>
  <si>
    <t>20-02-004-15</t>
  </si>
  <si>
    <t>Установка клапанов огнезадерживающих с ручной регулировкой периметром до 1600 мм</t>
  </si>
  <si>
    <t>ФЕР-2001, 20-02-004-15, приказ Минстроя России №1039/пр от 30.12.2016г.</t>
  </si>
  <si>
    <t>55,1</t>
  </si>
  <si>
    <t>19.3.01.13-0088</t>
  </si>
  <si>
    <t>Клапаны противопожарные с пружинным приводом в комбинации с тепловым замком типа КПС-1М (90) размером 500х500 мм прим.</t>
  </si>
  <si>
    <t>ФССЦ-2001, 19.3.01.13-0088, приказ Минстроя России №1039/пр от 30.12.2016г.</t>
  </si>
  <si>
    <t>56</t>
  </si>
  <si>
    <t>20-02-002-01</t>
  </si>
  <si>
    <t>Установка решеток жалюзийных площадью в свету до 0,5 м2</t>
  </si>
  <si>
    <t>ФЕР-2001, 20-02-002-01, приказ Минстроя России №1039/пр от 30.12.2016г.</t>
  </si>
  <si>
    <t>56,1</t>
  </si>
  <si>
    <t>19.2.03.03-0096</t>
  </si>
  <si>
    <t>Решетки вентиляционные наружные из оцинкованной стали марки РН, размером 800х500 мм</t>
  </si>
  <si>
    <t>ФССЦ-2001, 19.2.03.03-0096, приказ Минстроя России №1039/пр от 30.12.2016г.</t>
  </si>
  <si>
    <t>56,2</t>
  </si>
  <si>
    <t>19.2.03.03-0056</t>
  </si>
  <si>
    <t>Решетки вентиляционные наружные из оцинкованной стали марки РН, размером 400х500 мм</t>
  </si>
  <si>
    <t>ФССЦ-2001, 19.2.03.03-0056, приказ Минстроя России №1039/пр от 30.12.2016г.</t>
  </si>
  <si>
    <t>57</t>
  </si>
  <si>
    <t>20-01-001-11</t>
  </si>
  <si>
    <t>Прокладка воздуховодов из листовой, оцинкованной стали и алюминия класса Н (нормальные) толщиной 0,7 мм, периметром до 2400 мм</t>
  </si>
  <si>
    <t>ФЕР-2001, 20-01-001-11, приказ Минстроя России №1039/пр от 30.12.2016г.</t>
  </si>
  <si>
    <t>57,1</t>
  </si>
  <si>
    <t>19.1.01.11-0001</t>
  </si>
  <si>
    <t>Крепления для воздуховодов оцинкованные (подвески СТД, подвески регулируемые СТД, тяги, хомуты, кронштейны, траверсы, ленты, шпильки, профили)</t>
  </si>
  <si>
    <t>ФССЦ-2001, 19.1.01.11-0001, приказ Минстроя России №1039/пр от 30.12.2016г.</t>
  </si>
  <si>
    <t>57,2</t>
  </si>
  <si>
    <t>19.1.01.03-0034</t>
  </si>
  <si>
    <t>Воздуховоды из оцинкованной стали с шиной и уголками толщиной 0,7 мм, периметром 2200 мм</t>
  </si>
  <si>
    <t>ФССЦ-2001, 19.1.01.03-0034, приказ Минстроя России №1039/пр от 30.12.2016г.</t>
  </si>
  <si>
    <t>57,3</t>
  </si>
  <si>
    <t>19.1.01.03-0029</t>
  </si>
  <si>
    <t>Воздуховоды из оцинкованной стали с шиной и уголками толщиной 0,7 мм, периметром 1800 мм</t>
  </si>
  <si>
    <t>ФССЦ-2001, 19.1.01.03-0029, приказ Минстроя России №1039/пр от 30.12.2016г.</t>
  </si>
  <si>
    <t>57,4</t>
  </si>
  <si>
    <t>19.1.01.03-0026</t>
  </si>
  <si>
    <t>Воздуховоды из оцинкованной стали с шиной и уголками толщиной 0,7 мм, периметром 1500 мм</t>
  </si>
  <si>
    <t>ФССЦ-2001, 19.1.01.03-0026, приказ Минстроя России №1039/пр от 30.12.2016г.</t>
  </si>
  <si>
    <t>57,5</t>
  </si>
  <si>
    <t>19.3.01.01-0013</t>
  </si>
  <si>
    <t>Дроссель-клапаны в обечайке с сектором управления из тонколистовой оцинкованной и сортовой стали прямоугольные периметром до 1600 мм (500х250мм)</t>
  </si>
  <si>
    <t>ФССЦ-2001, 19.3.01.01-0013, приказ Минстроя России №1039/пр от 30.12.2016г.</t>
  </si>
  <si>
    <t>57,6</t>
  </si>
  <si>
    <t>24.3.05.02-0201</t>
  </si>
  <si>
    <t>Заглушки питометражных лючков СТД-8281 в сборе с ниппелем прим.</t>
  </si>
  <si>
    <t>ФССЦ-2001, 24.3.05.02-0201, приказ Минстроя России №1039/пр от 30.12.2016г.</t>
  </si>
  <si>
    <t>57,7</t>
  </si>
  <si>
    <t>19.1.01.13</t>
  </si>
  <si>
    <t>Воздуховоды металлические</t>
  </si>
  <si>
    <t>58</t>
  </si>
  <si>
    <t>20-03-001-02</t>
  </si>
  <si>
    <t>Установка вентиляторов радиальных массой до 0,12 т</t>
  </si>
  <si>
    <t>ФЕР-2001, 20-03-001-02, приказ Минстроя России №1039/пр от 30.12.2016г.</t>
  </si>
  <si>
    <t>58,1</t>
  </si>
  <si>
    <t>64.1.05.01-0009</t>
  </si>
  <si>
    <t>Вентиляторы радиальные взрывозащищенные BP-80-75-4,0 из алюминиевых сплавов низкого давления взрывозащищенный, тип электродвигателя АИМ71В4 (0,75 кВт, 1500 об/мин.)</t>
  </si>
  <si>
    <t>ФССЦ-2001, 64.1.05.01-0009, приказ Минстроя России №1039/пр от 30.12.2016г.</t>
  </si>
  <si>
    <t>59</t>
  </si>
  <si>
    <t>м10-02-016-06</t>
  </si>
  <si>
    <t>Отдельно устанавливаемый преобразователь или блок питания</t>
  </si>
  <si>
    <t>ФЕРм-2001, м10-02-016-06, приказ Минстроя России №1039/пр от 30.12.2016г.</t>
  </si>
  <si>
    <t>59,1</t>
  </si>
  <si>
    <t>22.1.02.06-0051</t>
  </si>
  <si>
    <t>Частотный преобразователь ATV 212.0.75кВт,480В,IP21 ATV 212HO75N4</t>
  </si>
  <si>
    <t>ФССЦ-2001, 22.1.02.06-0051, приказ Минстроя России №1039/пр от 30.12.2016г.</t>
  </si>
  <si>
    <t>59,2</t>
  </si>
  <si>
    <t>999-0005</t>
  </si>
  <si>
    <t>Масса оборудования</t>
  </si>
  <si>
    <t>60</t>
  </si>
  <si>
    <t>20-02-020-02</t>
  </si>
  <si>
    <t>Установка виброизолятора номер 39</t>
  </si>
  <si>
    <t>ФЕР-2001, 20-02-020-02, приказ Минстроя России №1039/пр от 30.12.2016г.</t>
  </si>
  <si>
    <t>60,1</t>
  </si>
  <si>
    <t>19.2.01.01-0002</t>
  </si>
  <si>
    <t>Виброизоляторы пружинные до № 39</t>
  </si>
  <si>
    <t>ФССЦ-2001, 19.2.01.01-0002, приказ Минстроя России №1039/пр от 30.12.2016г.</t>
  </si>
  <si>
    <t>60,2</t>
  </si>
  <si>
    <t>19.2.01.01</t>
  </si>
  <si>
    <t>Виброизоляторы пружинные</t>
  </si>
  <si>
    <t>61</t>
  </si>
  <si>
    <t>20-02-018-01</t>
  </si>
  <si>
    <t>Установка вставок гибких к радиальным вентиляторам</t>
  </si>
  <si>
    <t>ФЕР-2001, 20-02-018-01, приказ Минстроя России №1039/пр от 30.12.2016г.</t>
  </si>
  <si>
    <t>61,1</t>
  </si>
  <si>
    <t>19.2.01.04-0003</t>
  </si>
  <si>
    <t>Вставки гибкие к радиальным (центробежным) вентиляторам из парусины и оцинкованной стали типа ВГ-В, диаметром 400 мм</t>
  </si>
  <si>
    <t>ФССЦ-2001, 19.2.01.04-0003, приказ Минстроя России №1039/пр от 30.12.2016г.</t>
  </si>
  <si>
    <t>61,2</t>
  </si>
  <si>
    <t>19.2.01.05</t>
  </si>
  <si>
    <t>Вставки гибкие</t>
  </si>
  <si>
    <t>62</t>
  </si>
  <si>
    <t>20-02-004-02</t>
  </si>
  <si>
    <t>Установка клапанов обратных диаметром до 560 мм</t>
  </si>
  <si>
    <t>ФЕР-2001, 20-02-004-02, приказ Минстроя России №1039/пр от 30.12.2016г.</t>
  </si>
  <si>
    <t>62,1</t>
  </si>
  <si>
    <t>19.3.01.09-0008</t>
  </si>
  <si>
    <t>Клапаны обратные "Systemair" RSK диаметром 400 мм</t>
  </si>
  <si>
    <t>ФССЦ-2001, 19.3.01.09-0008, приказ Минстроя России №1039/пр от 30.12.2016г.</t>
  </si>
  <si>
    <t>63</t>
  </si>
  <si>
    <t>20-01-001-04</t>
  </si>
  <si>
    <t>Прокладка воздуховодов из листовой, оцинкованной стали и алюминия класса Н (нормальные) толщиной 0,6 мм, диаметром до 250 мм</t>
  </si>
  <si>
    <t>ФЕР-2001, 20-01-001-04, приказ Минстроя России №1039/пр от 30.12.2016г.</t>
  </si>
  <si>
    <t>63,1</t>
  </si>
  <si>
    <t>63,2</t>
  </si>
  <si>
    <t>19.1.01.03-0073</t>
  </si>
  <si>
    <t>Воздуховоды из оцинкованной стали толщиной 0,7 мм, диаметром до 250 мм</t>
  </si>
  <si>
    <t>ФССЦ-2001, 19.1.01.03-0073, приказ Минстроя России №1039/пр от 30.12.2016г.</t>
  </si>
  <si>
    <t>63,3</t>
  </si>
  <si>
    <t>19.3.01.01-0001</t>
  </si>
  <si>
    <t>Дроссель-клапаны в обечайке с сектором управления из тонколистовой оцинкованной и сортовой стали круглые диаметром до 280 мм</t>
  </si>
  <si>
    <t>ФССЦ-2001, 19.3.01.01-0001, приказ Минстроя России №1039/пр от 30.12.2016г.</t>
  </si>
  <si>
    <t>63,4</t>
  </si>
  <si>
    <t>63,5</t>
  </si>
  <si>
    <t>64</t>
  </si>
  <si>
    <t>20-01-001-05</t>
  </si>
  <si>
    <t>Прокладка воздуховодов из листовой, оцинкованной стали и алюминия класса Н (нормальные) толщиной 0,6 мм, диаметром до 355 мм</t>
  </si>
  <si>
    <t>ФЕР-2001, 20-01-001-05, приказ Минстроя России №1039/пр от 30.12.2016г.</t>
  </si>
  <si>
    <t>64,1</t>
  </si>
  <si>
    <t>19.1.01.03-0074</t>
  </si>
  <si>
    <t>Воздуховоды из оцинкованной стали толщиной 0,7 мм, диаметром до 450 мм</t>
  </si>
  <si>
    <t>ФССЦ-2001, 19.1.01.03-0074, приказ Минстроя России №1039/пр от 30.12.2016г.</t>
  </si>
  <si>
    <t>64,2</t>
  </si>
  <si>
    <t>65</t>
  </si>
  <si>
    <t>20-01-001-06</t>
  </si>
  <si>
    <t>Прокладка воздуховодов из листовой, оцинкованной стали и алюминия класса Н (нормальные) толщиной 0,6 мм, диаметром до 450 мм</t>
  </si>
  <si>
    <t>ФЕР-2001, 20-01-001-06, приказ Минстроя России №1039/пр от 30.12.2016г.</t>
  </si>
  <si>
    <t>65,1</t>
  </si>
  <si>
    <t>65,2</t>
  </si>
  <si>
    <t>66</t>
  </si>
  <si>
    <t>20-02-001-08</t>
  </si>
  <si>
    <t>Установка воздухораспределителей, предназначенных для подачи воздуха в верхнюю зону, массой до 10 кг</t>
  </si>
  <si>
    <t>ФЕР-2001, 20-02-001-08, приказ Минстроя России №1039/пр от 30.12.2016г.</t>
  </si>
  <si>
    <t>66,1</t>
  </si>
  <si>
    <t>19.1.05.03-0001</t>
  </si>
  <si>
    <t>Диффузоры потолочные металлические "DEC" марки DVS вытяжные DVS, диаметр 100 мм прим.</t>
  </si>
  <si>
    <t>ФССЦ-2001, 19.1.05.03-0001, приказ Минстроя России №1039/пр от 30.12.2016г.</t>
  </si>
  <si>
    <t>66,2</t>
  </si>
  <si>
    <t>19.1.05.03-0003</t>
  </si>
  <si>
    <t>Диффузоры потолочные металлические "DEC" марки DVS вытяжные DVS, диаметр 160 мм прим.</t>
  </si>
  <si>
    <t>ФССЦ-2001, 19.1.05.03-0003, приказ Минстроя России №1039/пр от 30.12.2016г.</t>
  </si>
  <si>
    <t>67</t>
  </si>
  <si>
    <t>20-02-009-05</t>
  </si>
  <si>
    <t>Установка зонтов над шахтами из листовой стали круглого сечения диаметром 450 мм</t>
  </si>
  <si>
    <t>ФЕР-2001, 20-02-009-05, приказ Минстроя России №1039/пр от 30.12.2016г.</t>
  </si>
  <si>
    <t>67,1</t>
  </si>
  <si>
    <t>19.2.02.01-0005</t>
  </si>
  <si>
    <t>Зонты вентиляционных систем из листовой и сортовой стали, круглые, диаметром шахты 450 мм</t>
  </si>
  <si>
    <t>ФССЦ-2001, 19.2.02.01-0005, приказ Минстроя России №1039/пр от 30.12.2016г.</t>
  </si>
  <si>
    <t>68</t>
  </si>
  <si>
    <t>20-02-013-03</t>
  </si>
  <si>
    <t>Установка узлов прохода вытяжных вентиляционных шахт диаметром патрубка до 560 мм</t>
  </si>
  <si>
    <t>ФЕР-2001, 20-02-013-03, приказ Минстроя России №1039/пр от 30.12.2016г.</t>
  </si>
  <si>
    <t>68,1</t>
  </si>
  <si>
    <t>19.1.06.01-0024</t>
  </si>
  <si>
    <t>Узлы прохода вытяжных вентиляционных шахт без клапана УП1-04, диаметром патрубка 450 мм</t>
  </si>
  <si>
    <t>ФССЦ-2001, 19.1.06.01-0024, приказ Минстроя России №1039/пр от 30.12.2016г.</t>
  </si>
  <si>
    <t>69</t>
  </si>
  <si>
    <t>26-01-008-01</t>
  </si>
  <si>
    <t>Изоляция  матами и холстами из супертонкого волокна (стеклянного и базальтового)</t>
  </si>
  <si>
    <t>ФЕР-2001, 26-01-008-01, приказ Минстроя России №1039/пр от 30.12.2016г.</t>
  </si>
  <si>
    <t>Теплоизоляционные работы</t>
  </si>
  <si>
    <t>ФЕР-26</t>
  </si>
  <si>
    <t>69,1</t>
  </si>
  <si>
    <t>12.2.04.03-0031</t>
  </si>
  <si>
    <t>Маты теплоизоляционные ламельные из базальтового волокна МТБЛ-35/Ф1 с фольгированным покрытием с одной стороны толщиной 20 мм</t>
  </si>
  <si>
    <t>ФССЦ-2001, 12.2.04.03-0031, приказ Минстроя России №1039/пр от 30.12.2016г.</t>
  </si>
  <si>
    <t>69,2</t>
  </si>
  <si>
    <t>12.2.03.03-0015</t>
  </si>
  <si>
    <t>Отражающая изоляция "Пенофол 2000" тип С, самоклеящийся, толщина 10 мм прим.</t>
  </si>
  <si>
    <t>ФССЦ-2001, 12.2.03.03-0015, приказ Минстроя России №1039/пр от 30.12.2016г.</t>
  </si>
  <si>
    <t>69,3</t>
  </si>
  <si>
    <t>12.2.03.03-0005</t>
  </si>
  <si>
    <t>Отражающая изоляция "Пенофол 2000" тип А, с односторонним фольгированием, толщина 10 мм прим.</t>
  </si>
  <si>
    <t>ФССЦ-2001, 12.2.03.03-0005, приказ Минстроя России №1039/пр от 30.12.2016г.</t>
  </si>
  <si>
    <t>69,4</t>
  </si>
  <si>
    <t>70</t>
  </si>
  <si>
    <t>п03-01-002-13</t>
  </si>
  <si>
    <t>Вентилятор радиальный (центробежный), диаметральный или крышный до № 5</t>
  </si>
  <si>
    <t>ФЕРп-2001, п03-01-002-13, приказ Минстроя России №1039/пр от 30.12.2016г.</t>
  </si>
  <si>
    <t>71</t>
  </si>
  <si>
    <t>п03-01-022-01</t>
  </si>
  <si>
    <t>Сеть систем вентиляции и кондиционирования воздуха при количестве сечений до 5</t>
  </si>
  <si>
    <t>сеть</t>
  </si>
  <si>
    <t>ФЕРп-2001, п03-01-022-01, приказ Минстроя России №1039/пр от 30.12.2016г.</t>
  </si>
  <si>
    <t>72</t>
  </si>
  <si>
    <t>п03-01-011-06</t>
  </si>
  <si>
    <t>Регулировочно-запорное устройство клапан огнезадерживающий</t>
  </si>
  <si>
    <t>ФЕРп-2001, п03-01-011-06, приказ Минстроя России №1039/пр от 30.12.2016г.</t>
  </si>
  <si>
    <t>73</t>
  </si>
  <si>
    <t>п03-01-011-03</t>
  </si>
  <si>
    <t>Регулировочно-запорное устройство регулятор расхода воздуха</t>
  </si>
  <si>
    <t>ФЕРп-2001, п03-01-011-03, приказ Минстроя России №1039/пр от 30.12.2016г.</t>
  </si>
  <si>
    <t>74</t>
  </si>
  <si>
    <t>п03-01-065-01</t>
  </si>
  <si>
    <t>Узел технологический регулирования или защиты по параметрам температуры, относительной влажности, давления или расхода</t>
  </si>
  <si>
    <t>узел</t>
  </si>
  <si>
    <t>ФЕРп-2001, п03-01-065-01, приказ Минстроя России №1039/пр от 30.12.2016г.</t>
  </si>
  <si>
    <t>75</t>
  </si>
  <si>
    <t>п03-01-004-01</t>
  </si>
  <si>
    <t>Установка теплообменная с количеством нагревателей 1</t>
  </si>
  <si>
    <t>установка</t>
  </si>
  <si>
    <t>ФЕРп-2001, п03-01-004-01, приказ Минстроя России №1039/пр от 30.12.2016г.</t>
  </si>
  <si>
    <t>76</t>
  </si>
  <si>
    <t>п01-07-002-01</t>
  </si>
  <si>
    <t>Электродвигатель синхронный, напряжением до 1 кВ, мощностью до 300 кВт</t>
  </si>
  <si>
    <t>ФЕРп-2001, п01-07-002-01, приказ Минстроя России №1039/пр от 30.12.2016г.</t>
  </si>
  <si>
    <t>77</t>
  </si>
  <si>
    <t>п02-01-001-01</t>
  </si>
  <si>
    <t>Автоматизированная система управления I категории технической сложности с количеством каналов (Кобщ) 2</t>
  </si>
  <si>
    <t>система</t>
  </si>
  <si>
    <t>ФЕРп-2001, п02-01-001-01, приказ Минстроя России №1039/пр от 30.12.2016г.</t>
  </si>
  <si>
    <t>78</t>
  </si>
  <si>
    <t>п02-02-001-01</t>
  </si>
  <si>
    <t>Инсталляция и базовая настройка общего и специального программного обеспечения</t>
  </si>
  <si>
    <t>ФЕРп-2001, п02-02-001-01, приказ Минстроя России №1039/пр от 30.12.2016г.</t>
  </si>
  <si>
    <t>79</t>
  </si>
  <si>
    <t>п02-02-004-01</t>
  </si>
  <si>
    <t>Автономная наладка АС I категории сложности</t>
  </si>
  <si>
    <t>ФЕРп-2001, п02-02-004-01, приказ Минстроя России №1039/пр от 30.12.2016г.</t>
  </si>
  <si>
    <t>80</t>
  </si>
  <si>
    <t>п02-02-007-01</t>
  </si>
  <si>
    <t>Приемосдаточные испытания АС I категории сложности</t>
  </si>
  <si>
    <t>ФЕРп-2001, п02-02-007-01, приказ Минстроя России №1039/пр от 30.12.2016г.</t>
  </si>
  <si>
    <t>и1</t>
  </si>
  <si>
    <t>Итого</t>
  </si>
  <si>
    <t>и2</t>
  </si>
  <si>
    <t>НДС 18%</t>
  </si>
  <si>
    <t>и3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</si>
  <si>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</si>
  <si>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</si>
  <si>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</si>
  <si>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</si>
  <si>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</si>
  <si>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</si>
  <si>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</si>
  <si>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</si>
  <si>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</si>
  <si>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</si>
  <si>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</si>
  <si>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</si>
  <si>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</si>
  <si>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</si>
  <si>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</si>
  <si>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</si>
  <si>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</si>
  <si>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</si>
  <si>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</si>
  <si>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</si>
  <si>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</si>
  <si>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</si>
  <si>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</si>
  <si>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</si>
  <si>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</si>
  <si>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</si>
  <si>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</si>
  <si>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</si>
  <si>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</si>
  <si>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</si>
  <si>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</si>
  <si>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</si>
  <si>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</si>
  <si>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</si>
  <si>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</si>
  <si>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</si>
  <si>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</si>
  <si>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</si>
  <si>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</si>
  <si>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</si>
  <si>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</si>
  <si>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</si>
  <si>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</si>
  <si>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</si>
  <si>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</si>
  <si>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</si>
  <si>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</si>
  <si>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</si>
  <si>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</si>
  <si>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</si>
  <si>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</si>
  <si>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</si>
  <si>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</si>
  <si>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</si>
  <si>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</si>
  <si>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</si>
  <si>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</si>
  <si>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</si>
  <si>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</si>
  <si>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</si>
  <si>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</si>
  <si>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Уровень цен</t>
  </si>
  <si>
    <t>Индексы за итогом</t>
  </si>
  <si>
    <t>_OBSM_</t>
  </si>
  <si>
    <t>1-100-24</t>
  </si>
  <si>
    <t>Рабочий среднего разряда 2.4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</si>
  <si>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</si>
  <si>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</si>
  <si>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</si>
  <si>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</si>
  <si>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</si>
  <si>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</si>
  <si>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</si>
  <si>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1-100-20</t>
  </si>
  <si>
    <t>Рабочий среднего разряда 2</t>
  </si>
  <si>
    <t>91.06.03-060</t>
  </si>
  <si>
    <t>ФСЭМ-2001, 91.06.03-060, приказ Минстроя России №1039/пр от 30.12.2016г.</t>
  </si>
  <si>
    <t>Лебедки электрические тяговым усилием до 5,79 кН (0,59 т)</t>
  </si>
  <si>
    <t>1-100-34</t>
  </si>
  <si>
    <t>Рабочий среднего разряда 3.4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</si>
  <si>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</si>
  <si>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</si>
  <si>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</si>
  <si>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</si>
  <si>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</si>
  <si>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</si>
  <si>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</si>
  <si>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</si>
  <si>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</si>
  <si>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01.7.11.07-0045</t>
  </si>
  <si>
    <t>ФССЦ-2001, 01.7.11.07-0045, приказ Минстроя России №1039/пр от 30.12.2016г.</t>
  </si>
  <si>
    <t>Электроды диаметром 5 мм Э42А</t>
  </si>
  <si>
    <t>01.7.15.03-0041</t>
  </si>
  <si>
    <t>ФССЦ-2001, 01.7.15.03-0041, приказ Минстроя России №1039/пр от 30.12.2016г.</t>
  </si>
  <si>
    <t>Болты с гайками и шайбами строительные</t>
  </si>
  <si>
    <t>08.4.03.02-0004</t>
  </si>
  <si>
    <t>ФССЦ-2001, 08.4.03.02-0004, приказ Минстроя России №1039/пр от 30.12.2016г.</t>
  </si>
  <si>
    <t>Горячекатаная арматурная сталь гладкая класса А-I, диаметром 12 мм</t>
  </si>
  <si>
    <t>1-100-22</t>
  </si>
  <si>
    <t>Рабочий среднего разряда 2.2</t>
  </si>
  <si>
    <t>1-100-42</t>
  </si>
  <si>
    <t>Рабочий среднего разряда 4.2</t>
  </si>
  <si>
    <t>01.7.11.07-0032</t>
  </si>
  <si>
    <t>ФССЦ-2001, 01.7.11.07-0032, приказ Минстроя России №1039/пр от 30.12.2016г.</t>
  </si>
  <si>
    <t>Электроды диаметром 4 мм Э42</t>
  </si>
  <si>
    <t>08.4.01.02-0011</t>
  </si>
  <si>
    <t>ФССЦ-2001, 08.4.01.02-0011, приказ Минстроя России №1039/пр от 30.12.2016г.</t>
  </si>
  <si>
    <t>Детали закладные и накладные изготовленные без применения сварки, гнутья, сверления (пробивки) отверстий поставляемые отдельно</t>
  </si>
  <si>
    <t>14.5.01.10-0025</t>
  </si>
  <si>
    <t>ФССЦ-2001, 14.5.01.10-0025, приказ Минстроя России №1039/пр от 30.12.2016г.</t>
  </si>
  <si>
    <t>Пена монтажная для герметизации стыков в баллончике емкостью 0,85 л</t>
  </si>
  <si>
    <t>1-100-36</t>
  </si>
  <si>
    <t>Рабочий среднего разряда 3.6</t>
  </si>
  <si>
    <t>91.05.01-017</t>
  </si>
  <si>
    <t>ФСЭМ-2001, 91.05.01-017, приказ Минстроя России №1039/пр от 30.12.2016г.</t>
  </si>
  <si>
    <t>Краны башенные, грузоподъемность 8 т</t>
  </si>
  <si>
    <t>01.7.15.06-0111</t>
  </si>
  <si>
    <t>ФССЦ-2001, 01.7.15.06-0111, приказ Минстроя России №1039/пр от 30.12.2016г.</t>
  </si>
  <si>
    <t>Гвозди строительные</t>
  </si>
  <si>
    <t>04.3.01.07-0011</t>
  </si>
  <si>
    <t>ФССЦ-2001, 04.3.01.07-0011, приказ Минстроя России №1039/пр от 30.12.2016г.</t>
  </si>
  <si>
    <t>Раствор готовый отделочный тяжелый, известковый 1:2,0</t>
  </si>
  <si>
    <t>11.1.03.06-0087</t>
  </si>
  <si>
    <t>ФССЦ-2001, 11.1.03.06-0087, приказ Минстроя России №1039/пр от 30.12.2016г.</t>
  </si>
  <si>
    <t>Доски обрезные хвойных пород длиной 4-6,5 м, шириной 75-150 мм, толщиной 25 мм, III сорта</t>
  </si>
  <si>
    <t>14.5.01.10-0003</t>
  </si>
  <si>
    <t>ФССЦ-2001, 14.5.01.10-0003, приказ Минстроя России №1039/пр от 30.12.2016г.</t>
  </si>
  <si>
    <t>Пена монтажная</t>
  </si>
  <si>
    <t>1-100-38</t>
  </si>
  <si>
    <t>Рабочий среднего разряда 3.8</t>
  </si>
  <si>
    <t>1-100-32</t>
  </si>
  <si>
    <t>Рабочий среднего разряда 3.2</t>
  </si>
  <si>
    <t>01.7.06.02-0001</t>
  </si>
  <si>
    <t>ФССЦ-2001, 01.7.06.02-0001, приказ Минстроя России №1039/пр от 30.12.2016г.</t>
  </si>
  <si>
    <t>Лента бутиловая</t>
  </si>
  <si>
    <t>01.7.06.02-0002</t>
  </si>
  <si>
    <t>ФССЦ-2001, 01.7.06.02-0002, приказ Минстроя России №1039/пр от 30.12.2016г.</t>
  </si>
  <si>
    <t>Лента бутиловая диффузионная</t>
  </si>
  <si>
    <t>01.7.06.11-0001</t>
  </si>
  <si>
    <t>ФССЦ-2001, 01.7.06.11-0001, приказ Минстроя России №1039/пр от 30.12.2016г.</t>
  </si>
  <si>
    <t>Лента ПСУЛ</t>
  </si>
  <si>
    <t>01.7.15.07-0005</t>
  </si>
  <si>
    <t>ФССЦ-2001, 01.7.15.07-0005, приказ Минстроя России №1039/пр от 30.12.2016г.</t>
  </si>
  <si>
    <t>Дюбели монтажные 10х130 (10х132, 10х150) мм</t>
  </si>
  <si>
    <t>11.3.03.15-0021</t>
  </si>
  <si>
    <t>ФССЦ-2001, 11.3.03.15-0021, приказ Минстроя России №1039/пр от 30.12.2016г.</t>
  </si>
  <si>
    <t>Клинья пластиковые монтажные</t>
  </si>
  <si>
    <t>14.5.01.05-0001</t>
  </si>
  <si>
    <t>ФССЦ-2001, 14.5.01.05-0001, приказ Минстроя России №1039/пр от 30.12.2016г.</t>
  </si>
  <si>
    <t>Герметик пенополиуретановый (пена монтажная) типа Makrofleks, Soudal в баллонах по 750 мл</t>
  </si>
  <si>
    <t>1-100-30</t>
  </si>
  <si>
    <t>Рабочий среднего разряда 3</t>
  </si>
  <si>
    <t>01.7.15.06-0146</t>
  </si>
  <si>
    <t>ФССЦ-2001, 01.7.15.06-0146, приказ Минстроя России №1039/пр от 30.12.2016г.</t>
  </si>
  <si>
    <t>Гвозди толевые круглые 3,0х40 мм</t>
  </si>
  <si>
    <t>08.3.03.05-0002</t>
  </si>
  <si>
    <t>ФССЦ-2001, 08.3.03.05-0002, приказ Минстроя России №1039/пр от 30.12.2016г.</t>
  </si>
  <si>
    <t>Проволока канатная оцинкованная, диаметром 3 мм</t>
  </si>
  <si>
    <t>08.3.05.05-0053</t>
  </si>
  <si>
    <t>ФССЦ-2001, 08.3.05.05-0053, приказ Минстроя России №1039/пр от 30.12.2016г.</t>
  </si>
  <si>
    <t>Сталь листовая оцинкованная толщиной листа 0,7 мм</t>
  </si>
  <si>
    <t>91.21.07-001</t>
  </si>
  <si>
    <t>ФСЭМ-2001, 91.21.07-001, приказ Минстроя России №1039/пр от 30.12.2016г.</t>
  </si>
  <si>
    <t>Машина для острожки деревянных полов</t>
  </si>
  <si>
    <t>91.08.04-021</t>
  </si>
  <si>
    <t>ФСЭМ-2001, 91.08.04-021, приказ Минстроя России №1039/пр от 30.12.2016г.</t>
  </si>
  <si>
    <t>Котлы битумные передвижные 400 л</t>
  </si>
  <si>
    <t>01.2.03.03-0013</t>
  </si>
  <si>
    <t>ФССЦ-2001, 01.2.03.03-0013, приказ Минстроя России №1039/пр от 30.12.2016г.</t>
  </si>
  <si>
    <t>Мастика битумная кровельная горячая</t>
  </si>
  <si>
    <t>11.2.08.02-0010</t>
  </si>
  <si>
    <t>ФССЦ-2001, 11.2.08.02-0010, приказ Минстроя России №1039/пр от 30.12.2016г.</t>
  </si>
  <si>
    <t>Плиты древесноволокнистые сухого способа производства группы А, твердые марки ТС-400 толщиной 5 мм</t>
  </si>
  <si>
    <t>1000 м2</t>
  </si>
  <si>
    <t>11.1.01.09-0002</t>
  </si>
  <si>
    <t>ФССЦ-2001, 11.1.01.09-0002, приказ Минстроя России №1039/пр от 30.12.2016г.</t>
  </si>
  <si>
    <t>Лаги половые антисептированные, применяемые в строительстве жилых, общественных и производственных зданий при производстве деревянных полов тип II, сечением 100х40; 100х60; 120х60; 100-150х40-60 мм</t>
  </si>
  <si>
    <t>12.1.02.14-0001</t>
  </si>
  <si>
    <t>ФССЦ-2001, 12.1.02.14-0001, приказ Минстроя России №1039/пр от 30.12.2016г.</t>
  </si>
  <si>
    <t>Толь с крупнозернистой посыпкой гидроизоляционный марки ТГ-350</t>
  </si>
  <si>
    <t>1-100-40</t>
  </si>
  <si>
    <t>Рабочий среднего разряда 4</t>
  </si>
  <si>
    <t>1-100-37</t>
  </si>
  <si>
    <t>Рабочий среднего разряда 3.7</t>
  </si>
  <si>
    <t>04.3.01.07-0012</t>
  </si>
  <si>
    <t>ФССЦ-2001, 04.3.01.07-0012, приказ Минстроя России №1039/пр от 30.12.2016г.</t>
  </si>
  <si>
    <t>Раствор готовый отделочный тяжелый, известковый 1:2,5</t>
  </si>
  <si>
    <t>04.3.01.12-0111</t>
  </si>
  <si>
    <t>ФССЦ-2001, 04.3.01.12-0111, приказ Минстроя России №1039/пр от 30.12.2016г.</t>
  </si>
  <si>
    <t>Раствор готовый отделочный тяжелый, цементно-известковый 1:1:6</t>
  </si>
  <si>
    <t>91.06.06-046</t>
  </si>
  <si>
    <t>ФСЭМ-2001, 91.06.06-046, приказ Минстроя России №1039/пр от 30.12.2016г.</t>
  </si>
  <si>
    <t>Подъемники одномачтовые, грузоподъемность до 500 кг, высота подъема 25 м</t>
  </si>
  <si>
    <t>01.7.17.11-0011</t>
  </si>
  <si>
    <t>ФССЦ-2001, 01.7.17.11-0011, приказ Минстроя России №1039/пр от 30.12.2016г.</t>
  </si>
  <si>
    <t>Шкурка шлифовальная двухслойная с зернистостью 40-25</t>
  </si>
  <si>
    <t>01.7.20.08-0051</t>
  </si>
  <si>
    <t>ФССЦ-2001, 01.7.20.08-0051, приказ Минстроя России №1039/пр от 30.12.2016г.</t>
  </si>
  <si>
    <t>Ветошь</t>
  </si>
  <si>
    <t>14.5.11.02-0101</t>
  </si>
  <si>
    <t>ФССЦ-2001, 14.5.11.02-0101, приказ Минстроя России №1039/пр от 30.12.2016г.</t>
  </si>
  <si>
    <t>Шпатлевка водно-дисперсионная</t>
  </si>
  <si>
    <t>1-100-31</t>
  </si>
  <si>
    <t>Рабочий среднего разряда 3.1</t>
  </si>
  <si>
    <t>01.7.03.01-0001</t>
  </si>
  <si>
    <t>ФССЦ-2001, 01.7.03.01-0001, приказ Минстроя России №1039/пр от 30.12.2016г.</t>
  </si>
  <si>
    <t>Вода</t>
  </si>
  <si>
    <t>01.7.07.08-0003</t>
  </si>
  <si>
    <t>ФССЦ-2001, 01.7.07.08-0003, приказ Минстроя России №1039/пр от 30.12.2016г.</t>
  </si>
  <si>
    <t>Мыло твердое хозяйственное 72%</t>
  </si>
  <si>
    <t>01.7.08.04-0003</t>
  </si>
  <si>
    <t>ФССЦ-2001, 01.7.08.04-0003, приказ Минстроя России №1039/пр от 30.12.2016г.</t>
  </si>
  <si>
    <t>Мел природный молотый</t>
  </si>
  <si>
    <t>02.4.03.02-0001</t>
  </si>
  <si>
    <t>ФССЦ-2001, 02.4.03.02-0001, приказ Минстроя России №1039/пр от 30.12.2016г.</t>
  </si>
  <si>
    <t>Пемза шлаковая (щебень пористый из металлургического шлака), марка 600, фракция 5-10 мм</t>
  </si>
  <si>
    <t>14.1.03.02-0201</t>
  </si>
  <si>
    <t>ФССЦ-2001, 14.1.03.02-0201, приказ Минстроя России №1039/пр от 30.12.2016г.</t>
  </si>
  <si>
    <t>Клей малярный жидкий</t>
  </si>
  <si>
    <t>14.5.11.01-0001</t>
  </si>
  <si>
    <t>ФССЦ-2001, 14.5.11.01-0001, приказ Минстроя России №1039/пр от 30.12.2016г.</t>
  </si>
  <si>
    <t>Шпатлевка клеевая</t>
  </si>
  <si>
    <t>14.5.05.01-0012</t>
  </si>
  <si>
    <t>ФССЦ-2001, 14.5.05.01-0012, приказ Минстроя России №1039/пр от 30.12.2016г.</t>
  </si>
  <si>
    <t>Олифа комбинированная, марки К-3</t>
  </si>
  <si>
    <t>01.7.15.04-0048</t>
  </si>
  <si>
    <t>ФССЦ-2001, 01.7.15.04-0048, приказ Минстроя России №1039/пр от 30.12.2016г.</t>
  </si>
  <si>
    <t>Винты самонарезающие остроконечные длиной 35 мм</t>
  </si>
  <si>
    <t>01.7.15.07-0021</t>
  </si>
  <si>
    <t>ФССЦ-2001, 01.7.15.07-0021, приказ Минстроя России №1039/пр от 30.12.2016г.</t>
  </si>
  <si>
    <t>Дюбели распорные полиэтиленовые 6х30 мм</t>
  </si>
  <si>
    <t>1000 шт.</t>
  </si>
  <si>
    <t>01.7.06.05-0041</t>
  </si>
  <si>
    <t>ФССЦ-2001, 01.7.06.05-0041, приказ Минстроя России №1039/пр от 30.12.2016г.</t>
  </si>
  <si>
    <t>Лента изоляционная прорезиненная односторонняя ширина 20 мм, толщина 0,25-0,35 мм</t>
  </si>
  <si>
    <t>01.7.15.07-0014</t>
  </si>
  <si>
    <t>ФССЦ-2001, 01.7.15.07-0014, приказ Минстроя России №1039/пр от 30.12.2016г.</t>
  </si>
  <si>
    <t>Дюбели распорные полипропиленовые</t>
  </si>
  <si>
    <t>14.4.02.09-0001</t>
  </si>
  <si>
    <t>ФССЦ-2001, 14.4.02.09-0001, приказ Минстроя России №1039/пр от 30.12.2016г.</t>
  </si>
  <si>
    <t>Краска</t>
  </si>
  <si>
    <t>20.1.02.23-0082</t>
  </si>
  <si>
    <t>ФССЦ-2001, 20.1.02.23-0082, приказ Минстроя России №1039/пр от 30.12.2016г.</t>
  </si>
  <si>
    <t>Перемычки гибкие, тип ПГС-50</t>
  </si>
  <si>
    <t>20.5.04.09-0001</t>
  </si>
  <si>
    <t>ФССЦ-2001, 20.5.04.09-0001, приказ Минстроя России №1039/пр от 30.12.2016г.</t>
  </si>
  <si>
    <t>Сжимы ответвительные</t>
  </si>
  <si>
    <t>24.3.01.01-0002</t>
  </si>
  <si>
    <t>ФССЦ-2001, 24.3.01.01-0002, приказ Минстроя России №1039/пр от 30.12.2016г.</t>
  </si>
  <si>
    <t>Трубка полихлорвиниловая</t>
  </si>
  <si>
    <t>999-9950</t>
  </si>
  <si>
    <t>Вспомогательные ненормируемые материалы (2% от ОЗП)</t>
  </si>
  <si>
    <t>РУБ</t>
  </si>
  <si>
    <t>01.7.15.03-0042</t>
  </si>
  <si>
    <t>ФССЦ-2001, 01.7.15.03-0042, приказ Минстроя России №1039/пр от 30.12.2016г.</t>
  </si>
  <si>
    <t>03.1.01.01-0002</t>
  </si>
  <si>
    <t>ФССЦ-2001, 03.1.01.01-0002, приказ Минстроя России №1039/пр от 30.12.2016г.</t>
  </si>
  <si>
    <t>Гипсовые вяжущие, марка Г3</t>
  </si>
  <si>
    <t>01.7.15.04-0011</t>
  </si>
  <si>
    <t>ФССЦ-2001, 01.7.15.04-0011, приказ Минстроя России №1039/пр от 30.12.2016г.</t>
  </si>
  <si>
    <t>Винты с полукруглой головкой длиной 50 мм</t>
  </si>
  <si>
    <t>20.5.04.10-0011</t>
  </si>
  <si>
    <t>ФССЦ-2001, 20.5.04.10-0011, приказ Минстроя России №1039/пр от 30.12.2016г.</t>
  </si>
  <si>
    <t>Сжимы соединительные</t>
  </si>
  <si>
    <t>1-100-33</t>
  </si>
  <si>
    <t>Рабочий среднего разряда 3.3</t>
  </si>
  <si>
    <t>91.21.19-031</t>
  </si>
  <si>
    <t>ФСЭМ-2001, 91.21.19-031, приказ Минстроя России №1039/пр от 30.12.2016г.</t>
  </si>
  <si>
    <t>Станок сверлильный</t>
  </si>
  <si>
    <t>01.7.15.03-0034</t>
  </si>
  <si>
    <t>ФССЦ-2001, 01.7.15.03-0034, приказ Минстроя России №1039/пр от 30.12.2016г.</t>
  </si>
  <si>
    <t>Болты с гайками и шайбами оцинкованные, диаметр 12 мм</t>
  </si>
  <si>
    <t>07.2.07.13-0171</t>
  </si>
  <si>
    <t>ФССЦ-2001, 07.2.07.13-0171, приказ Минстроя России №1039/пр от 30.12.2016г.</t>
  </si>
  <si>
    <t>Подкладки металлические</t>
  </si>
  <si>
    <t>08.3.06.01-0003</t>
  </si>
  <si>
    <t>ФССЦ-2001, 08.3.06.01-0003, приказ Минстроя России №1039/пр от 30.12.2016г.</t>
  </si>
  <si>
    <t>Прокат рифленый ромбического рифления, шириной от 1 до 1,9 м из горячекатаных листов с обрезными кромками сталь С235, толщиной 4 мм</t>
  </si>
  <si>
    <t>14.4.01.01-0003</t>
  </si>
  <si>
    <t>ФССЦ-2001, 14.4.01.01-0003, приказ Минстроя России №1039/пр от 30.12.2016г.</t>
  </si>
  <si>
    <t>Грунтовка ГФ-021 красно-коричневая</t>
  </si>
  <si>
    <t>14.4.04.09-0017</t>
  </si>
  <si>
    <t>ФССЦ-2001, 14.4.04.09-0017, приказ Минстроя России №1039/пр от 30.12.2016г.</t>
  </si>
  <si>
    <t>Эмаль ХВ-124 защитная, зеленая</t>
  </si>
  <si>
    <t>14.5.09.07-0029</t>
  </si>
  <si>
    <t>ФССЦ-2001, 14.5.09.07-0029, приказ Минстроя России №1039/пр от 30.12.2016г.</t>
  </si>
  <si>
    <t>Растворитель марки Р-4</t>
  </si>
  <si>
    <t>14.5.09.11-0101</t>
  </si>
  <si>
    <t>ФССЦ-2001, 14.5.09.11-0101, приказ Минстроя России №1039/пр от 30.12.2016г.</t>
  </si>
  <si>
    <t>Уайт-спирит</t>
  </si>
  <si>
    <t>25.2.02.11-0041</t>
  </si>
  <si>
    <t>ФССЦ-2001, 25.2.02.11-0041, приказ Минстроя России №1039/пр от 30.12.2016г.</t>
  </si>
  <si>
    <t>Рамка для надписей 55х15 мм</t>
  </si>
  <si>
    <t>01.3.01.02-0002</t>
  </si>
  <si>
    <t>ФССЦ-2001, 01.3.01.02-0002, приказ Минстроя России №1039/пр от 30.12.2016г.</t>
  </si>
  <si>
    <t>Вазелин технический</t>
  </si>
  <si>
    <t>01.7.02.09-0002</t>
  </si>
  <si>
    <t>ФССЦ-2001, 01.7.02.09-0002, приказ Минстроя России №1039/пр от 30.12.2016г.</t>
  </si>
  <si>
    <t>Шпагат бумажный</t>
  </si>
  <si>
    <t>01.7.11.07-0034</t>
  </si>
  <si>
    <t>ФССЦ-2001, 01.7.11.07-0034, приказ Минстроя России №1039/пр от 30.12.2016г.</t>
  </si>
  <si>
    <t>Электроды диаметром 4 мм Э42А</t>
  </si>
  <si>
    <t>01.7.20.04-0005</t>
  </si>
  <si>
    <t>ФССЦ-2001, 01.7.20.04-0005, приказ Минстроя России №1039/пр от 30.12.2016г.</t>
  </si>
  <si>
    <t>Нитки швейные</t>
  </si>
  <si>
    <t>07.2.07.04-0007</t>
  </si>
  <si>
    <t>ФССЦ-2001, 07.2.07.04-0007, приказ Минстроя России №1039/пр от 30.12.2016г.</t>
  </si>
  <si>
    <t>Конструкции стальные индивидуальные решетчатые сварные массой до 0,1 т</t>
  </si>
  <si>
    <t>14.4.03.17-0011</t>
  </si>
  <si>
    <t>ФССЦ-2001, 14.4.03.17-0011, приказ Минстроя России №1039/пр от 30.12.2016г.</t>
  </si>
  <si>
    <t>Лак электроизоляционный 318</t>
  </si>
  <si>
    <t>25.2.01.01-0001</t>
  </si>
  <si>
    <t>ФССЦ-2001, 25.2.01.01-0001, приказ Минстроя России №1039/пр от 30.12.2016г.</t>
  </si>
  <si>
    <t>Бирки-оконцеватели</t>
  </si>
  <si>
    <t>01.3.03.05-0002</t>
  </si>
  <si>
    <t>ФССЦ-2001, 01.3.03.05-0002, приказ Минстроя России №1039/пр от 30.12.2016г.</t>
  </si>
  <si>
    <t>Кислота серная аккумуляторная, сорт высший</t>
  </si>
  <si>
    <t>01.3.05.23-0061</t>
  </si>
  <si>
    <t>ФССЦ-2001, 01.3.05.23-0061, приказ Минстроя России №1039/пр от 30.12.2016г.</t>
  </si>
  <si>
    <t>Натр едкий (сода каустическая) технический, марки ТД</t>
  </si>
  <si>
    <t>01.7.03.01-0005</t>
  </si>
  <si>
    <t>ФССЦ-2001, 01.7.03.01-0005, приказ Минстроя России №1039/пр от 30.12.2016г.</t>
  </si>
  <si>
    <t>Вода дистиллированная</t>
  </si>
  <si>
    <t>10.1.01.02-0011</t>
  </si>
  <si>
    <t>ФССЦ-2001, 10.1.01.02-0011, приказ Минстроя России №1039/пр от 30.12.2016г.</t>
  </si>
  <si>
    <t>Алюминиевые сплавы литейные в чушках марки АК5М2</t>
  </si>
  <si>
    <t>2-200-60</t>
  </si>
  <si>
    <t>Электромонтажник-наладчик, разряд VI</t>
  </si>
  <si>
    <t>2-400-30</t>
  </si>
  <si>
    <t>Инженер по наладке и испытаниям, категория III</t>
  </si>
  <si>
    <t>91.06.03-047</t>
  </si>
  <si>
    <t>ФСЭМ-2001, 91.06.03-047, приказ Минстроя России №1039/пр от 30.12.2016г.</t>
  </si>
  <si>
    <t>Лебедки ручные и рычажные тяговым усилием 31,39 кН (3,2 т)</t>
  </si>
  <si>
    <t>01.1.02.08-0001</t>
  </si>
  <si>
    <t>ФССЦ-2001, 01.1.02.08-0001, приказ Минстроя России №1039/пр от 30.12.2016г.</t>
  </si>
  <si>
    <t>Прокладки из паронита марки ПМБ, толщиной 1 мм, диаметром 50 мм</t>
  </si>
  <si>
    <t>01.1.02.08-0003</t>
  </si>
  <si>
    <t>ФССЦ-2001, 01.1.02.08-0003, приказ Минстроя России №1039/пр от 30.12.2016г.</t>
  </si>
  <si>
    <t>Прокладки из паронита марки ПМБ, толщиной 1 мм, диаметром 150 мм</t>
  </si>
  <si>
    <t>01.7.19.04-0031</t>
  </si>
  <si>
    <t>ФССЦ-2001, 01.7.19.04-0031, приказ Минстроя России №1039/пр от 30.12.2016г.</t>
  </si>
  <si>
    <t>Прокладки резиновые (пластина техническая прессованная)</t>
  </si>
  <si>
    <t>1-100-35</t>
  </si>
  <si>
    <t>Рабочий среднего разряда 3.5</t>
  </si>
  <si>
    <t>01.1.01.09-0026</t>
  </si>
  <si>
    <t>ФССЦ-2001, 01.1.01.09-0026, приказ Минстроя России №1039/пр от 30.12.2016г.</t>
  </si>
  <si>
    <t>Шнур асбестовый общего назначения марки ШАОН диаметром 8-10 мм</t>
  </si>
  <si>
    <t>23.3.06.04-0008</t>
  </si>
  <si>
    <t>ФССЦ-2001, 23.3.06.04-0008, приказ Минстроя России №1039/пр от 30.12.2016г.</t>
  </si>
  <si>
    <t>Трубы стальные сварные водогазопроводные с резьбой черные легкие (неоцинкованные) диаметр условного прохода 25 мм, толщина стенки 2,8 мм</t>
  </si>
  <si>
    <t>91.06.03-055</t>
  </si>
  <si>
    <t>ФСЭМ-2001, 91.06.03-055, приказ Минстроя России №1039/пр от 30.12.2016г.</t>
  </si>
  <si>
    <t>Лебедки электрические тяговым усилием 19,62 кН (2 т)</t>
  </si>
  <si>
    <t>14.5.04.03-0002</t>
  </si>
  <si>
    <t>ФССЦ-2001, 14.5.04.03-0002, приказ Минстроя России №1039/пр от 30.12.2016г.</t>
  </si>
  <si>
    <t>Мастика герметизирующая нетвердеющая «Гэлан»</t>
  </si>
  <si>
    <t>1-100-50</t>
  </si>
  <si>
    <t>Рабочий среднего разряда 5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</si>
  <si>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</si>
  <si>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</si>
  <si>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</si>
  <si>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01.3.05.17-0002</t>
  </si>
  <si>
    <t>ФССЦ-2001, 01.3.05.17-0002, приказ Минстроя России №1039/пр от 30.12.2016г.</t>
  </si>
  <si>
    <t>Канифоль сосновая</t>
  </si>
  <si>
    <t>01.7.06.05-0042</t>
  </si>
  <si>
    <t>ФССЦ-2001, 01.7.06.05-0042, приказ Минстроя России №1039/пр от 30.12.2016г.</t>
  </si>
  <si>
    <t>Лента липкая изоляционная на поликасиновом компаунде марки ЛСЭПЛ, шириной 20-30 мм, толщиной от 0,14 до 0,19 мм</t>
  </si>
  <si>
    <t>01.7.15.07-0012</t>
  </si>
  <si>
    <t>ФССЦ-2001, 01.7.15.07-0012, приказ Минстроя России №1039/пр от 30.12.2016г.</t>
  </si>
  <si>
    <t>Дюбели пластмассовые с шурупами 12х70 мм</t>
  </si>
  <si>
    <t>10.2.02.08-0001</t>
  </si>
  <si>
    <t>ФССЦ-2001, 10.2.02.08-0001, приказ Минстроя России №1039/пр от 30.12.2016г.</t>
  </si>
  <si>
    <t>Проволока медная круглая электротехническая ММ (мягкая) диаметром 1,0-3,0 мм и выше</t>
  </si>
  <si>
    <t>10.3.02.03-0012</t>
  </si>
  <si>
    <t>ФССЦ-2001, 10.3.02.03-0012, приказ Минстроя России №1039/пр от 30.12.2016г.</t>
  </si>
  <si>
    <t>Припои оловянно-свинцовые бессурьмянистые марки ПОС40</t>
  </si>
  <si>
    <t>14.3.02.01-0219</t>
  </si>
  <si>
    <t>ФССЦ-2001, 14.3.02.01-0219, приказ Минстроя России №1039/пр от 30.12.2016г.</t>
  </si>
  <si>
    <t>Краска водоэмульсионная ВЭАК-1180</t>
  </si>
  <si>
    <t>20.2.10.03-0020</t>
  </si>
  <si>
    <t>ФССЦ-2001, 20.2.10.03-0020, приказ Минстроя России №1039/пр от 30.12.2016г.</t>
  </si>
  <si>
    <t>Наконечники кабельные П2.5-4Д-МУ3</t>
  </si>
  <si>
    <t>22.2.02.15-0001</t>
  </si>
  <si>
    <t>ФССЦ-2001, 22.2.02.15-0001, приказ Минстроя России №1039/пр от 30.12.2016г.</t>
  </si>
  <si>
    <t>Скрепы 10х2</t>
  </si>
  <si>
    <t>24.3.01.01-0004</t>
  </si>
  <si>
    <t>ФССЦ-2001, 24.3.01.01-0004, приказ Минстроя России №1039/пр от 30.12.2016г.</t>
  </si>
  <si>
    <t>Трубка полихлорвиниловая ПХВ-305 диаметром 6-10 мм</t>
  </si>
  <si>
    <t>14.1.04.02-0011</t>
  </si>
  <si>
    <t>ФССЦ-2001, 14.1.04.02-0011, приказ Минстроя России №1039/пр от 30.12.2016г.</t>
  </si>
  <si>
    <t>Клей резиновый № 88-Н</t>
  </si>
  <si>
    <t>01.7.07.29-0101</t>
  </si>
  <si>
    <t>ФССЦ-2001, 01.7.07.29-0101, приказ Минстроя России №1039/пр от 30.12.2016г.</t>
  </si>
  <si>
    <t>Очес льняной</t>
  </si>
  <si>
    <t>14.4.02.04-0141</t>
  </si>
  <si>
    <t>ФССЦ-2001, 14.4.02.04-0141, приказ Минстроя России №1039/пр от 30.12.2016г.</t>
  </si>
  <si>
    <t>Краски масляные земляные марки МА-0115 мумия, сурик железный</t>
  </si>
  <si>
    <t>14.5.05.02-0001</t>
  </si>
  <si>
    <t>ФССЦ-2001, 14.5.05.02-0001, приказ Минстроя России №1039/пр от 30.12.2016г.</t>
  </si>
  <si>
    <t>Олифа натуральная</t>
  </si>
  <si>
    <t>1-100-41</t>
  </si>
  <si>
    <t>Рабочий среднего разряда 4.1</t>
  </si>
  <si>
    <t>91.21.22-443</t>
  </si>
  <si>
    <t>ФСЭМ-2001, 91.21.22-443, приказ Минстроя России №1039/пр от 30.12.2016г.</t>
  </si>
  <si>
    <t>Установки для изготовления бандажей, диафрагм, пряжек</t>
  </si>
  <si>
    <t>01.7.15.04-0054</t>
  </si>
  <si>
    <t>ФССЦ-2001, 01.7.15.04-0054, приказ Минстроя России №1039/пр от 30.12.2016г.</t>
  </si>
  <si>
    <t>Винты самонарезающие оцинкованные, размером 4-12 мм ГОСТ 10621-80</t>
  </si>
  <si>
    <t>08.3.02.01-0041</t>
  </si>
  <si>
    <t>ФССЦ-2001, 08.3.02.01-0041, приказ Минстроя России №1039/пр от 30.12.2016г.</t>
  </si>
  <si>
    <t>Лента стальная упаковочная, мягкая, нормальной точности 0,7х20-50 мм</t>
  </si>
  <si>
    <t>08.3.03.05-0011</t>
  </si>
  <si>
    <t>ФССЦ-2001, 08.3.03.05-0011, приказ Минстроя России №1039/пр от 30.12.2016г.</t>
  </si>
  <si>
    <t>Проволока стальная низкоуглеродистая разного назначения оцинкованная диаметром 1,1 мм</t>
  </si>
  <si>
    <t>08.3.03.05-0013</t>
  </si>
  <si>
    <t>ФССЦ-2001, 08.3.03.05-0013, приказ Минстроя России №1039/пр от 30.12.2016г.</t>
  </si>
  <si>
    <t>Проволока стальная низкоуглеродистая разного назначения оцинкованная диаметром 1,6 мм</t>
  </si>
  <si>
    <t>08.3.05.05-0054</t>
  </si>
  <si>
    <t>ФССЦ-2001, 08.3.05.05-0054, приказ Минстроя России №1039/пр от 30.12.2016г.</t>
  </si>
  <si>
    <t>Сталь листовая оцинкованная толщиной листа 0,8 мм</t>
  </si>
  <si>
    <t>10.1.02.02-0103</t>
  </si>
  <si>
    <t>ФССЦ-2001, 10.1.02.02-0103, приказ Минстроя России №1039/пр от 30.12.2016г.</t>
  </si>
  <si>
    <t>Листы алюминиевые марки АД1Н, толщиной 1 мм</t>
  </si>
  <si>
    <t>12.2.03.10-0008</t>
  </si>
  <si>
    <t>ФССЦ-2001, 12.2.03.10-0008, приказ Минстроя России №1039/пр от 30.12.2016г.</t>
  </si>
  <si>
    <t>Стеклопластик рулонный марки РСТ 120 шириной 1м</t>
  </si>
  <si>
    <t>2-300-10</t>
  </si>
  <si>
    <t>Техник по наладке и испытаниям, категория I</t>
  </si>
  <si>
    <t>3-100</t>
  </si>
  <si>
    <t>Ведущий инженер</t>
  </si>
  <si>
    <t>3-100-10</t>
  </si>
  <si>
    <t>Инженер I категории</t>
  </si>
  <si>
    <t>3-100-20</t>
  </si>
  <si>
    <t>Инженер II категории</t>
  </si>
  <si>
    <t>2-100-60</t>
  </si>
  <si>
    <t>Рабочий наладчик, разряд 6</t>
  </si>
  <si>
    <t>3-100-30</t>
  </si>
  <si>
    <t>Инженер III категории</t>
  </si>
  <si>
    <t>01.7.07.07</t>
  </si>
  <si>
    <t>Строительный мусор</t>
  </si>
  <si>
    <t>04.3.01.09</t>
  </si>
  <si>
    <t>Раствор цементный</t>
  </si>
  <si>
    <t>19.2.03.09</t>
  </si>
  <si>
    <t>Решетки жалюзийные</t>
  </si>
  <si>
    <t>01.7.04.11</t>
  </si>
  <si>
    <t>Скобяные изделия</t>
  </si>
  <si>
    <t>07.1.01.03</t>
  </si>
  <si>
    <t>Блоки дверные металлические</t>
  </si>
  <si>
    <t>08.1.02.25</t>
  </si>
  <si>
    <t>Ерши металлические</t>
  </si>
  <si>
    <t>11.2.02.01</t>
  </si>
  <si>
    <t>Блоки дверные</t>
  </si>
  <si>
    <t>11.3.02.03</t>
  </si>
  <si>
    <t>Блоки оконные пластиковые</t>
  </si>
  <si>
    <t>11.3.03.01</t>
  </si>
  <si>
    <t>Доски подоконные ПВХ</t>
  </si>
  <si>
    <t>11.1.01.04</t>
  </si>
  <si>
    <t>Доски для покрытия полов со шпунтом и гребнем из древесины антисептированные</t>
  </si>
  <si>
    <t>Раствор готовый кладочный тяжелый цементный</t>
  </si>
  <si>
    <t>Краска акриловая</t>
  </si>
  <si>
    <t>11.3.03.14</t>
  </si>
  <si>
    <t>Уголок наружный для пластикового плинтуса</t>
  </si>
  <si>
    <t>Уголок внутренний для пластикового плинтуса</t>
  </si>
  <si>
    <t>Соединитель для пластикового плинтуса</t>
  </si>
  <si>
    <t>Заглушка торцевая для пластикового плинтуса левая</t>
  </si>
  <si>
    <t>Заглушка торцевая для пластикового плинтуса правая</t>
  </si>
  <si>
    <t>23.8.03.12</t>
  </si>
  <si>
    <t>Фланцы стальные</t>
  </si>
  <si>
    <t>19.1.01.11</t>
  </si>
  <si>
    <t>Крепления</t>
  </si>
  <si>
    <t>19.4.02.07</t>
  </si>
  <si>
    <t>Шумоглушители трубчатые</t>
  </si>
  <si>
    <t>08.1.03.04</t>
  </si>
  <si>
    <t>Блочки</t>
  </si>
  <si>
    <t>18.1.01.01</t>
  </si>
  <si>
    <t>Клапаны</t>
  </si>
  <si>
    <t>20.1.02.19</t>
  </si>
  <si>
    <t>Трос</t>
  </si>
  <si>
    <t>08.1.02.17</t>
  </si>
  <si>
    <t>Сетки в рамках</t>
  </si>
  <si>
    <t>19.3.01.01</t>
  </si>
  <si>
    <t>Дроссель-клапаны в патрубке</t>
  </si>
  <si>
    <t>24.3.05.02</t>
  </si>
  <si>
    <t>Заглушки питометражных лючков</t>
  </si>
  <si>
    <t>01.7.15.02</t>
  </si>
  <si>
    <t>Болты анкерные</t>
  </si>
  <si>
    <t>19.3.02.07</t>
  </si>
  <si>
    <t>Шиберы</t>
  </si>
  <si>
    <t>19.1.02.09</t>
  </si>
  <si>
    <t>Воздухораспределители</t>
  </si>
  <si>
    <t>19.2.02.04</t>
  </si>
  <si>
    <t>Зонты стальные вентиляционных систем</t>
  </si>
  <si>
    <t>19.1.06.01</t>
  </si>
  <si>
    <t>Узлы прохода</t>
  </si>
  <si>
    <t>12.2.03.15</t>
  </si>
  <si>
    <t>Материалы теплоизоляционные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</si>
  <si>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</si>
  <si>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</si>
  <si>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</si>
  <si>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</si>
  <si>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</si>
  <si>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</si>
  <si>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</si>
  <si>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</si>
  <si>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</si>
  <si>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</si>
  <si>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</si>
  <si>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</si>
  <si>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</si>
  <si>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</si>
  <si>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</si>
  <si>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</si>
  <si>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</si>
  <si>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</si>
  <si>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</si>
  <si>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</si>
  <si>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</si>
  <si>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</si>
  <si>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</si>
  <si>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</si>
  <si>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IV квартал 2017 года</t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</si>
  <si>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</si>
  <si>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</si>
  <si>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</si>
  <si>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</si>
  <si>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</si>
  <si>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</si>
  <si>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</si>
  <si>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t>Материальные ресурсы</t>
  </si>
  <si>
    <t xml:space="preserve">   </t>
  </si>
  <si>
    <t xml:space="preserve"> СМЕТА</t>
  </si>
  <si>
    <t>Разборка деревянных заполнений проемов дверных и воротных</t>
  </si>
  <si>
    <t xml:space="preserve">Установка шумоглушителей вентиляционных трубчатых круглого сечения типа ГТК 2-6, диаметр обечайки 500 мм </t>
  </si>
  <si>
    <t>На капитальный ремонт  помещений №34,№35,№37,№38,№39,№42,№43сСпортивного зала  Озёрского технологического института - филиала НИЯУ МИФИ(ОТИ НИЯУ МИФИ) по адресу: Челябинская область,.г.Озёрск,пр-кт Победы,д.48</t>
  </si>
  <si>
    <t>Приложение 1к ФОРМЕ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</si>
</sst>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\-\ #,##0.00"/>
  </numFmts>
  <fonts count="20" x14ac:knownFonts="1">
    <font>
      <sz val="10"/>
      <name val="Arial"/>
      <charset val="204"/>
    </font>
    <font>
      <b/>
      <sz val="10"/>
      <color indexed="12"/>
      <name val="Arial"/>
      <family val="2"/>
      <charset val="204"/>
    </font>
    <font>
      <b/>
      <sz val="10"/>
      <color indexed="16"/>
      <name val="Arial"/>
      <family val="2"/>
      <charset val="204"/>
    </font>
    <font>
      <b/>
      <sz val="10"/>
      <color indexed="20"/>
      <name val="Arial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12"/>
      <name val="Arial"/>
      <family val="2"/>
      <charset val="204"/>
    </font>
    <font>
      <sz val="10"/>
      <color indexed="14"/>
      <name val="Arial"/>
      <family val="2"/>
      <charset val="204"/>
    </font>
    <font>
      <b/>
      <sz val="10"/>
      <color indexed="14"/>
      <name val="Arial"/>
      <family val="2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  <font>
      <sz val="11"/>
      <color rgb="FFFF0000"/>
      <name val="Arial"/>
      <family val="2"/>
      <charset val="204"/>
    </font>
    <font>
      <sz val="10"/>
      <color rgb="FFFF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 applyAlignment="1">
      <alignment horizontal="right"/>
    </xf>
    <xf numFmtId="0" fontId="11" fillId="0" borderId="0" xfId="0" applyFont="1"/>
    <xf numFmtId="0" fontId="14" fillId="0" borderId="0" xfId="0" applyFont="1" applyAlignment="1">
      <alignment vertical="center" wrapText="1"/>
    </xf>
    <xf numFmtId="0" fontId="14" fillId="0" borderId="0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9" fillId="0" borderId="0" xfId="0" applyFont="1" applyAlignment="1">
      <alignment wrapText="1"/>
    </xf>
    <xf numFmtId="164" fontId="0" fillId="0" borderId="0" xfId="0" applyNumberFormat="1"/>
    <xf numFmtId="0" fontId="11" fillId="0" borderId="0" xfId="0" applyFont="1" applyAlignment="1">
      <alignment vertical="center"/>
    </xf>
    <xf numFmtId="0" fontId="14" fillId="0" borderId="0" xfId="0" applyFont="1"/>
    <xf numFmtId="0" fontId="11" fillId="0" borderId="0" xfId="0" applyFont="1" applyAlignment="1">
      <alignment horizontal="left" wrapText="1"/>
    </xf>
    <xf numFmtId="0" fontId="17" fillId="0" borderId="0" xfId="0" applyFont="1" applyAlignment="1">
      <alignment horizontal="right" wrapText="1"/>
    </xf>
    <xf numFmtId="164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164" fontId="17" fillId="0" borderId="0" xfId="0" applyNumberFormat="1" applyFont="1" applyAlignment="1">
      <alignment horizontal="right"/>
    </xf>
    <xf numFmtId="0" fontId="9" fillId="0" borderId="0" xfId="0" applyFont="1" applyAlignment="1">
      <alignment horizontal="right" wrapText="1"/>
    </xf>
    <xf numFmtId="0" fontId="17" fillId="0" borderId="2" xfId="0" applyFont="1" applyBorder="1" applyAlignment="1">
      <alignment horizontal="right" wrapText="1"/>
    </xf>
    <xf numFmtId="0" fontId="11" fillId="0" borderId="2" xfId="0" applyFont="1" applyBorder="1" applyAlignment="1">
      <alignment horizontal="right"/>
    </xf>
    <xf numFmtId="164" fontId="11" fillId="0" borderId="2" xfId="0" applyNumberFormat="1" applyFont="1" applyBorder="1" applyAlignment="1">
      <alignment horizontal="right"/>
    </xf>
    <xf numFmtId="0" fontId="11" fillId="0" borderId="2" xfId="0" applyFont="1" applyBorder="1" applyAlignment="1">
      <alignment horizontal="right" wrapText="1"/>
    </xf>
    <xf numFmtId="164" fontId="10" fillId="0" borderId="2" xfId="0" applyNumberFormat="1" applyFont="1" applyBorder="1" applyAlignment="1">
      <alignment horizontal="right"/>
    </xf>
    <xf numFmtId="164" fontId="16" fillId="0" borderId="0" xfId="0" applyNumberFormat="1" applyFont="1" applyAlignment="1">
      <alignment horizontal="right"/>
    </xf>
    <xf numFmtId="0" fontId="10" fillId="0" borderId="2" xfId="0" applyFont="1" applyBorder="1" applyAlignment="1">
      <alignment horizontal="right"/>
    </xf>
    <xf numFmtId="164" fontId="10" fillId="0" borderId="0" xfId="0" applyNumberFormat="1" applyFont="1" applyAlignment="1">
      <alignment horizontal="right"/>
    </xf>
    <xf numFmtId="0" fontId="11" fillId="0" borderId="0" xfId="0" quotePrefix="1" applyFont="1" applyAlignment="1">
      <alignment horizontal="right" wrapText="1"/>
    </xf>
    <xf numFmtId="0" fontId="11" fillId="0" borderId="2" xfId="0" quotePrefix="1" applyFont="1" applyBorder="1" applyAlignment="1">
      <alignment horizontal="right" wrapText="1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11" fillId="0" borderId="2" xfId="0" applyFont="1" applyBorder="1" applyAlignment="1">
      <alignment horizontal="left" vertical="top"/>
    </xf>
    <xf numFmtId="0" fontId="11" fillId="0" borderId="2" xfId="0" applyFont="1" applyBorder="1" applyAlignment="1">
      <alignment horizontal="left" vertical="top" wrapText="1"/>
    </xf>
    <xf numFmtId="164" fontId="9" fillId="0" borderId="0" xfId="0" applyNumberFormat="1" applyFont="1" applyAlignment="1">
      <alignment horizontal="left"/>
    </xf>
    <xf numFmtId="0" fontId="14" fillId="0" borderId="0" xfId="0" applyFont="1" applyAlignment="1">
      <alignment horizontal="left" wrapText="1"/>
    </xf>
    <xf numFmtId="0" fontId="18" fillId="0" borderId="0" xfId="0" applyFont="1" applyAlignment="1">
      <alignment horizontal="left" vertical="top" wrapText="1"/>
    </xf>
    <xf numFmtId="0" fontId="18" fillId="0" borderId="2" xfId="0" applyFont="1" applyBorder="1" applyAlignment="1">
      <alignment horizontal="left" vertical="top" wrapText="1"/>
    </xf>
    <xf numFmtId="0" fontId="19" fillId="0" borderId="0" xfId="0" applyFont="1"/>
    <xf numFmtId="164" fontId="14" fillId="0" borderId="1" xfId="0" applyNumberFormat="1" applyFont="1" applyBorder="1" applyAlignment="1">
      <alignment horizontal="right"/>
    </xf>
    <xf numFmtId="164" fontId="14" fillId="0" borderId="0" xfId="0" applyNumberFormat="1" applyFont="1" applyAlignment="1">
      <alignment horizontal="right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right" wrapText="1"/>
    </xf>
    <xf numFmtId="0" fontId="14" fillId="0" borderId="0" xfId="0" applyFont="1" applyAlignment="1">
      <alignment horizontal="left" wrapText="1"/>
    </xf>
    <xf numFmtId="0" fontId="12" fillId="0" borderId="0" xfId="0" applyFont="1" applyAlignment="1">
      <alignment horizontal="center" wrapText="1"/>
    </xf>
    <xf numFmtId="0" fontId="14" fillId="0" borderId="0" xfId="0" applyFont="1" applyAlignment="1">
      <alignment horizontal="right"/>
    </xf>
    <xf numFmtId="164" fontId="11" fillId="0" borderId="0" xfId="0" applyNumberFormat="1" applyFont="1" applyAlignment="1">
      <alignment horizontal="right"/>
    </xf>
    <xf numFmtId="0" fontId="11" fillId="0" borderId="0" xfId="0" applyFont="1"/>
    <xf numFmtId="0" fontId="11" fillId="0" borderId="2" xfId="0" applyFont="1" applyBorder="1" applyAlignment="1">
      <alignment horizontal="left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right"/>
    </xf>
    <xf numFmtId="0" fontId="13" fillId="0" borderId="0" xfId="0" applyFont="1" applyBorder="1" applyAlignment="1">
      <alignment horizontal="center" wrapText="1"/>
    </xf>
    <xf numFmtId="0" fontId="15" fillId="0" borderId="0" xfId="0" applyFont="1" applyBorder="1" applyAlignment="1">
      <alignment horizontal="center" wrapText="1"/>
    </xf>
    <xf numFmtId="0" fontId="11" fillId="0" borderId="0" xfId="0" applyFont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790"/>
  <sheetViews>
    <sheetView tabSelected="1" zoomScaleNormal="100" workbookViewId="0">
      <selection activeCell="L7" sqref="L7"/>
    </sheetView>
  </sheetViews>
  <sheetFormatPr defaultRowHeight="12.75" x14ac:dyDescent="0.2"/>
  <cols>
    <col min="1" max="1" width="5.7109375" customWidth="1"/>
    <col min="2" max="2" width="19.4257812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31" width="0" hidden="1" customWidth="1"/>
    <col min="32" max="32" width="91.7109375" hidden="1" customWidth="1"/>
    <col min="33" max="36" width="0" hidden="1" customWidth="1"/>
  </cols>
  <sheetData>
    <row r="1" spans="1:12" x14ac:dyDescent="0.2">
      <c r="A1" s="10" t="str">
        <f>Source!B1</f>
        <v>Smeta.RU  (495) 974-1589</v>
      </c>
    </row>
    <row r="2" spans="1:12" ht="14.25" x14ac:dyDescent="0.2">
      <c r="A2" s="11"/>
      <c r="B2" s="11"/>
      <c r="C2" s="11"/>
      <c r="D2" s="11"/>
      <c r="E2" s="11"/>
      <c r="F2" s="11"/>
      <c r="G2" s="11"/>
      <c r="H2" s="11"/>
      <c r="K2" s="11" t="s">
        <v>1346</v>
      </c>
      <c r="L2" s="12"/>
    </row>
    <row r="3" spans="1:12" ht="14.25" x14ac:dyDescent="0.2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12" ht="15.75" x14ac:dyDescent="0.25">
      <c r="A4" s="13"/>
      <c r="B4" s="61" t="s">
        <v>1342</v>
      </c>
      <c r="C4" s="61"/>
      <c r="D4" s="61"/>
      <c r="E4" s="61"/>
      <c r="F4" s="61"/>
      <c r="G4" s="61"/>
      <c r="H4" s="61"/>
      <c r="I4" s="61"/>
      <c r="J4" s="61"/>
      <c r="K4" s="61"/>
      <c r="L4" s="13"/>
    </row>
    <row r="5" spans="1:12" ht="18" hidden="1" x14ac:dyDescent="0.25">
      <c r="A5" s="13"/>
      <c r="B5" s="62" t="str">
        <f>IF(Source!G20&lt;&gt;"Новая локальная смета", Source!G20, "")</f>
        <v/>
      </c>
      <c r="C5" s="62"/>
      <c r="D5" s="62"/>
      <c r="E5" s="62"/>
      <c r="F5" s="62"/>
      <c r="G5" s="62"/>
      <c r="H5" s="62"/>
      <c r="I5" s="62"/>
      <c r="J5" s="62"/>
      <c r="K5" s="62"/>
      <c r="L5" s="13"/>
    </row>
    <row r="6" spans="1:12" ht="14.25" hidden="1" x14ac:dyDescent="0.2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61.5" customHeight="1" x14ac:dyDescent="0.25">
      <c r="A7" s="12"/>
      <c r="B7" s="62" t="str">
        <f>IF(Source!G12&lt;&gt;"Новый объект", Source!G12, "")</f>
        <v>На капитальный ремонт  помещений №34,№35,№37,№38,№39,№42,№43сСпортивного зала  Озёрского технологического института - филиала НИЯУ МИФИ(ОТИ НИЯУ МИФИ) по адресу: Челябинская область,.г.Озёрск,пр-кт Победы,д.48</v>
      </c>
      <c r="C7" s="62"/>
      <c r="D7" s="62"/>
      <c r="E7" s="62"/>
      <c r="F7" s="62"/>
      <c r="G7" s="62"/>
      <c r="H7" s="62"/>
      <c r="I7" s="62"/>
      <c r="J7" s="62"/>
      <c r="K7" s="62"/>
      <c r="L7" s="14"/>
    </row>
    <row r="8" spans="1:12" ht="14.25" x14ac:dyDescent="0.2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</row>
    <row r="9" spans="1:12" ht="14.25" x14ac:dyDescent="0.2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</row>
    <row r="10" spans="1:12" ht="14.25" x14ac:dyDescent="0.2">
      <c r="A10" s="12"/>
      <c r="B10" s="12"/>
      <c r="C10" s="12"/>
      <c r="D10" s="12"/>
      <c r="E10" s="15"/>
      <c r="F10" s="15"/>
      <c r="G10" s="63" t="s">
        <v>1309</v>
      </c>
      <c r="H10" s="63"/>
      <c r="I10" s="63" t="s">
        <v>1310</v>
      </c>
      <c r="J10" s="63"/>
      <c r="K10" s="12"/>
      <c r="L10" s="12"/>
    </row>
    <row r="11" spans="1:12" ht="15" x14ac:dyDescent="0.25">
      <c r="A11" s="12"/>
      <c r="B11" s="12"/>
      <c r="C11" s="55" t="s">
        <v>1311</v>
      </c>
      <c r="D11" s="55"/>
      <c r="E11" s="55"/>
      <c r="F11" s="55"/>
      <c r="G11" s="56">
        <f>SUM(O22:O780)/1000</f>
        <v>450.47179</v>
      </c>
      <c r="H11" s="56"/>
      <c r="I11" s="56">
        <f>(Source!F332/1000)</f>
        <v>3258.23585</v>
      </c>
      <c r="J11" s="56"/>
      <c r="K11" s="57" t="s">
        <v>1312</v>
      </c>
      <c r="L11" s="57"/>
    </row>
    <row r="12" spans="1:12" ht="14.25" x14ac:dyDescent="0.2">
      <c r="A12" s="12"/>
      <c r="B12" s="12"/>
      <c r="C12" s="60" t="s">
        <v>1313</v>
      </c>
      <c r="D12" s="60"/>
      <c r="E12" s="60"/>
      <c r="F12" s="60"/>
      <c r="G12" s="56">
        <f>SUM(W22:W780)/1000</f>
        <v>392.31892999999963</v>
      </c>
      <c r="H12" s="56"/>
      <c r="I12" s="56">
        <f>(Source!F319)/1000</f>
        <v>2385.5842000000002</v>
      </c>
      <c r="J12" s="56"/>
      <c r="K12" s="57" t="s">
        <v>1312</v>
      </c>
      <c r="L12" s="57"/>
    </row>
    <row r="13" spans="1:12" ht="14.25" x14ac:dyDescent="0.2">
      <c r="A13" s="12"/>
      <c r="B13" s="12"/>
      <c r="C13" s="60" t="s">
        <v>1314</v>
      </c>
      <c r="D13" s="60"/>
      <c r="E13" s="60"/>
      <c r="F13" s="60"/>
      <c r="G13" s="56">
        <f>SUM(X22:X780)/1000</f>
        <v>55.435700000000011</v>
      </c>
      <c r="H13" s="56"/>
      <c r="I13" s="56">
        <f>(Source!F320)/1000</f>
        <v>337.04904999999997</v>
      </c>
      <c r="J13" s="56"/>
      <c r="K13" s="57" t="s">
        <v>1312</v>
      </c>
      <c r="L13" s="57"/>
    </row>
    <row r="14" spans="1:12" ht="14.25" x14ac:dyDescent="0.2">
      <c r="A14" s="12"/>
      <c r="B14" s="12"/>
      <c r="C14" s="60" t="s">
        <v>1315</v>
      </c>
      <c r="D14" s="60"/>
      <c r="E14" s="60"/>
      <c r="F14" s="60"/>
      <c r="G14" s="56">
        <f>SUM(Y22:Y780)/1000</f>
        <v>0</v>
      </c>
      <c r="H14" s="56"/>
      <c r="I14" s="56">
        <f>(Source!F311)/1000</f>
        <v>0</v>
      </c>
      <c r="J14" s="56"/>
      <c r="K14" s="57" t="s">
        <v>1312</v>
      </c>
      <c r="L14" s="57"/>
    </row>
    <row r="15" spans="1:12" ht="14.25" x14ac:dyDescent="0.2">
      <c r="A15" s="12"/>
      <c r="B15" s="12"/>
      <c r="C15" s="60" t="s">
        <v>1316</v>
      </c>
      <c r="D15" s="60"/>
      <c r="E15" s="60"/>
      <c r="F15" s="60"/>
      <c r="G15" s="56">
        <f>SUM(Z22:Z780)/1000</f>
        <v>2.7171599999999998</v>
      </c>
      <c r="H15" s="56"/>
      <c r="I15" s="56">
        <f>(Source!F321+Source!F322)/1000</f>
        <v>38.583570000000002</v>
      </c>
      <c r="J15" s="56"/>
      <c r="K15" s="57" t="s">
        <v>1312</v>
      </c>
      <c r="L15" s="57"/>
    </row>
    <row r="16" spans="1:12" ht="15" x14ac:dyDescent="0.25">
      <c r="A16" s="12"/>
      <c r="B16" s="12"/>
      <c r="C16" s="55" t="s">
        <v>1317</v>
      </c>
      <c r="D16" s="55"/>
      <c r="E16" s="55"/>
      <c r="F16" s="55"/>
      <c r="G16" s="56">
        <f>I16</f>
        <v>2272.7777880600001</v>
      </c>
      <c r="H16" s="56"/>
      <c r="I16" s="56">
        <f>(Source!F324+Source!F325)</f>
        <v>2272.7777880600001</v>
      </c>
      <c r="J16" s="56"/>
      <c r="K16" s="57" t="s">
        <v>1318</v>
      </c>
      <c r="L16" s="57"/>
    </row>
    <row r="17" spans="1:26" ht="15" x14ac:dyDescent="0.25">
      <c r="A17" s="12"/>
      <c r="B17" s="12"/>
      <c r="C17" s="55" t="s">
        <v>1319</v>
      </c>
      <c r="D17" s="55"/>
      <c r="E17" s="55"/>
      <c r="F17" s="55"/>
      <c r="G17" s="56">
        <f>SUM(R22:R780)/1000</f>
        <v>21.079100000000011</v>
      </c>
      <c r="H17" s="56"/>
      <c r="I17" s="56">
        <f>(Source!F317+ Source!F316)/1000</f>
        <v>138.92333000000002</v>
      </c>
      <c r="J17" s="56"/>
      <c r="K17" s="57" t="s">
        <v>1312</v>
      </c>
      <c r="L17" s="57"/>
    </row>
    <row r="18" spans="1:26" ht="14.25" x14ac:dyDescent="0.2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</row>
    <row r="19" spans="1:26" ht="14.25" x14ac:dyDescent="0.2">
      <c r="A19" s="58" t="s">
        <v>1332</v>
      </c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</row>
    <row r="20" spans="1:26" ht="57" x14ac:dyDescent="0.2">
      <c r="A20" s="16" t="s">
        <v>1320</v>
      </c>
      <c r="B20" s="16" t="s">
        <v>1321</v>
      </c>
      <c r="C20" s="16" t="s">
        <v>1322</v>
      </c>
      <c r="D20" s="16" t="s">
        <v>1323</v>
      </c>
      <c r="E20" s="16" t="s">
        <v>1324</v>
      </c>
      <c r="F20" s="16" t="s">
        <v>1325</v>
      </c>
      <c r="G20" s="16" t="s">
        <v>1326</v>
      </c>
      <c r="H20" s="16" t="s">
        <v>1327</v>
      </c>
      <c r="I20" s="16" t="s">
        <v>1328</v>
      </c>
      <c r="J20" s="16" t="s">
        <v>1329</v>
      </c>
      <c r="K20" s="16" t="s">
        <v>1330</v>
      </c>
      <c r="L20" s="16" t="s">
        <v>1331</v>
      </c>
    </row>
    <row r="21" spans="1:26" ht="14.25" x14ac:dyDescent="0.2">
      <c r="A21" s="17">
        <v>1</v>
      </c>
      <c r="B21" s="17">
        <v>2</v>
      </c>
      <c r="C21" s="17">
        <v>3</v>
      </c>
      <c r="D21" s="17">
        <v>4</v>
      </c>
      <c r="E21" s="17">
        <v>5</v>
      </c>
      <c r="F21" s="17">
        <v>6</v>
      </c>
      <c r="G21" s="17">
        <v>7</v>
      </c>
      <c r="H21" s="17">
        <v>8</v>
      </c>
      <c r="I21" s="17">
        <v>9</v>
      </c>
      <c r="J21" s="17">
        <v>10</v>
      </c>
      <c r="K21" s="17">
        <v>11</v>
      </c>
      <c r="L21" s="18">
        <v>12</v>
      </c>
    </row>
    <row r="22" spans="1:26" ht="16.5" x14ac:dyDescent="0.25">
      <c r="A22" s="54" t="str">
        <f>CONCATENATE("Раздел: ",IF(Source!G24&lt;&gt;"Новый раздел", Source!G24, ""))</f>
        <v>Раздел: Общестроительные работы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</row>
    <row r="23" spans="1:26" ht="28.5" x14ac:dyDescent="0.2">
      <c r="A23" s="40" t="str">
        <f>Source!E28</f>
        <v>1</v>
      </c>
      <c r="B23" s="41" t="str">
        <f>Source!F28</f>
        <v>46-04-012-03</v>
      </c>
      <c r="C23" s="41" t="str">
        <f>Source!G28</f>
        <v>Разборка деревянных заполнений проемов дверных и воротных</v>
      </c>
      <c r="D23" s="24" t="str">
        <f>Source!H28</f>
        <v>100 м2</v>
      </c>
      <c r="E23" s="11">
        <f>Source!I28</f>
        <v>0.38579999999999998</v>
      </c>
      <c r="F23" s="25">
        <f>Source!AL28+Source!AM28+Source!AO28</f>
        <v>1082.58</v>
      </c>
      <c r="G23" s="26"/>
      <c r="H23" s="25"/>
      <c r="I23" s="26" t="str">
        <f>Source!BO28</f>
        <v/>
      </c>
      <c r="J23" s="26"/>
      <c r="K23" s="25"/>
      <c r="L23" s="27"/>
      <c r="S23">
        <f>ROUND((Source!FX28/100)*((ROUND(Source!AF28*Source!I28, 2)+ROUND(Source!AE28*Source!I28, 2))), 2)</f>
        <v>360.98</v>
      </c>
      <c r="T23">
        <f>Source!X28</f>
        <v>2194.77</v>
      </c>
      <c r="U23">
        <f>ROUND((Source!FY28/100)*((ROUND(Source!AF28*Source!I28, 2)+ROUND(Source!AE28*Source!I28, 2))), 2)</f>
        <v>216.95</v>
      </c>
      <c r="V23">
        <f>Source!Y28</f>
        <v>1330.16</v>
      </c>
    </row>
    <row r="24" spans="1:26" x14ac:dyDescent="0.2">
      <c r="C24" s="19" t="str">
        <f>"Объем: "&amp;Source!I28&amp;"=38,58/"&amp;"100"</f>
        <v>Объем: 0,3858=38,58/100</v>
      </c>
    </row>
    <row r="25" spans="1:26" ht="14.25" x14ac:dyDescent="0.2">
      <c r="A25" s="40"/>
      <c r="B25" s="41"/>
      <c r="C25" s="41" t="s">
        <v>1333</v>
      </c>
      <c r="D25" s="24"/>
      <c r="E25" s="11"/>
      <c r="F25" s="25">
        <f>Source!AO28</f>
        <v>840.63</v>
      </c>
      <c r="G25" s="26" t="str">
        <f>Source!DG28</f>
        <v/>
      </c>
      <c r="H25" s="25">
        <f>ROUND(Source!AF28*Source!I28, 2)</f>
        <v>324.32</v>
      </c>
      <c r="I25" s="26"/>
      <c r="J25" s="26">
        <f>IF(Source!BA28&lt;&gt; 0, Source!BA28, 1)</f>
        <v>6.08</v>
      </c>
      <c r="K25" s="25">
        <f>Source!S28</f>
        <v>1971.84</v>
      </c>
      <c r="L25" s="27"/>
      <c r="R25">
        <f>H25</f>
        <v>324.32</v>
      </c>
    </row>
    <row r="26" spans="1:26" ht="14.25" x14ac:dyDescent="0.2">
      <c r="A26" s="40"/>
      <c r="B26" s="41"/>
      <c r="C26" s="41" t="s">
        <v>342</v>
      </c>
      <c r="D26" s="24"/>
      <c r="E26" s="11"/>
      <c r="F26" s="25">
        <f>Source!AM28</f>
        <v>241.95</v>
      </c>
      <c r="G26" s="26" t="str">
        <f>Source!DE28</f>
        <v/>
      </c>
      <c r="H26" s="25">
        <f>ROUND(Source!AD28*Source!I28, 2)</f>
        <v>93.34</v>
      </c>
      <c r="I26" s="26"/>
      <c r="J26" s="26">
        <f>IF(Source!BB28&lt;&gt; 0, Source!BB28, 1)</f>
        <v>6.08</v>
      </c>
      <c r="K26" s="25">
        <f>Source!Q28</f>
        <v>567.53</v>
      </c>
      <c r="L26" s="27"/>
    </row>
    <row r="27" spans="1:26" ht="14.25" x14ac:dyDescent="0.2">
      <c r="A27" s="40"/>
      <c r="B27" s="41"/>
      <c r="C27" s="41" t="s">
        <v>1334</v>
      </c>
      <c r="D27" s="24"/>
      <c r="E27" s="11"/>
      <c r="F27" s="25">
        <f>Source!AN28</f>
        <v>104.49</v>
      </c>
      <c r="G27" s="26" t="str">
        <f>Source!DF28</f>
        <v/>
      </c>
      <c r="H27" s="28">
        <f>ROUND(Source!AE28*Source!I28, 2)</f>
        <v>40.31</v>
      </c>
      <c r="I27" s="26"/>
      <c r="J27" s="26">
        <f>IF(Source!BS28&lt;&gt; 0, Source!BS28, 1)</f>
        <v>6.08</v>
      </c>
      <c r="K27" s="28">
        <f>Source!R28</f>
        <v>245.1</v>
      </c>
      <c r="L27" s="27"/>
      <c r="R27">
        <f>H27</f>
        <v>40.31</v>
      </c>
    </row>
    <row r="28" spans="1:26" ht="14.25" x14ac:dyDescent="0.2">
      <c r="A28" s="40"/>
      <c r="B28" s="41"/>
      <c r="C28" s="41" t="s">
        <v>1335</v>
      </c>
      <c r="D28" s="24" t="s">
        <v>1336</v>
      </c>
      <c r="E28" s="11">
        <f>Source!BZ28</f>
        <v>110</v>
      </c>
      <c r="F28" s="51" t="str">
        <f>CONCATENATE(" )", Source!DL28, Source!FT28, "=", Source!FX28)</f>
        <v xml:space="preserve"> )*0,9=99</v>
      </c>
      <c r="G28" s="52"/>
      <c r="H28" s="25">
        <f>SUM(S23:S30)</f>
        <v>360.98</v>
      </c>
      <c r="I28" s="29"/>
      <c r="J28" s="23">
        <f>Source!AT28</f>
        <v>99</v>
      </c>
      <c r="K28" s="25">
        <f>SUM(T23:T30)</f>
        <v>2194.77</v>
      </c>
      <c r="L28" s="27"/>
    </row>
    <row r="29" spans="1:26" ht="14.25" x14ac:dyDescent="0.2">
      <c r="A29" s="40"/>
      <c r="B29" s="41"/>
      <c r="C29" s="41" t="s">
        <v>1337</v>
      </c>
      <c r="D29" s="24" t="s">
        <v>1336</v>
      </c>
      <c r="E29" s="11">
        <f>Source!CA28</f>
        <v>70</v>
      </c>
      <c r="F29" s="51" t="str">
        <f>CONCATENATE(" )", Source!DM28, Source!FU28, "=", Source!FY28)</f>
        <v xml:space="preserve"> )*0,85=59,5</v>
      </c>
      <c r="G29" s="52"/>
      <c r="H29" s="25">
        <f>SUM(U23:U30)</f>
        <v>216.95</v>
      </c>
      <c r="I29" s="29"/>
      <c r="J29" s="23">
        <f>Source!AU28</f>
        <v>60</v>
      </c>
      <c r="K29" s="25">
        <f>SUM(V23:V30)</f>
        <v>1330.16</v>
      </c>
      <c r="L29" s="27"/>
    </row>
    <row r="30" spans="1:26" ht="14.25" x14ac:dyDescent="0.2">
      <c r="A30" s="42"/>
      <c r="B30" s="43"/>
      <c r="C30" s="43" t="s">
        <v>1338</v>
      </c>
      <c r="D30" s="30" t="s">
        <v>1339</v>
      </c>
      <c r="E30" s="31">
        <f>Source!AQ28</f>
        <v>103.91</v>
      </c>
      <c r="F30" s="32"/>
      <c r="G30" s="33" t="str">
        <f>Source!DI28</f>
        <v/>
      </c>
      <c r="H30" s="32"/>
      <c r="I30" s="33"/>
      <c r="J30" s="33"/>
      <c r="K30" s="32"/>
      <c r="L30" s="34">
        <f>Source!U28</f>
        <v>40.088477999999995</v>
      </c>
    </row>
    <row r="31" spans="1:26" ht="15" x14ac:dyDescent="0.25">
      <c r="G31" s="49">
        <f>H25+H26+H28+H29</f>
        <v>995.58999999999992</v>
      </c>
      <c r="H31" s="49"/>
      <c r="J31" s="49">
        <f>K25+K26+K28+K29</f>
        <v>6064.2999999999993</v>
      </c>
      <c r="K31" s="49"/>
      <c r="L31" s="35">
        <f>Source!U28</f>
        <v>40.088477999999995</v>
      </c>
      <c r="O31" s="20">
        <f>G31</f>
        <v>995.58999999999992</v>
      </c>
      <c r="P31" s="20">
        <f>J31</f>
        <v>6064.2999999999993</v>
      </c>
      <c r="Q31" s="20">
        <f>L31</f>
        <v>40.088477999999995</v>
      </c>
      <c r="W31">
        <f>IF(Source!BI28&lt;=1,H25+H26+H28+H29, 0)</f>
        <v>995.58999999999992</v>
      </c>
      <c r="X31">
        <f>IF(Source!BI28=2,H25+H26+H28+H29, 0)</f>
        <v>0</v>
      </c>
      <c r="Y31">
        <f>IF(Source!BI28=3,H25+H26+H28+H29, 0)</f>
        <v>0</v>
      </c>
      <c r="Z31">
        <f>IF(Source!BI28=4,H25+H26+H28+H29, 0)</f>
        <v>0</v>
      </c>
    </row>
    <row r="32" spans="1:26" ht="42.75" x14ac:dyDescent="0.2">
      <c r="A32" s="40" t="str">
        <f>Source!E29</f>
        <v>2</v>
      </c>
      <c r="B32" s="41" t="str">
        <f>Source!F29</f>
        <v>46-04-012-01</v>
      </c>
      <c r="C32" s="41" t="str">
        <f>Source!G29</f>
        <v>Разборка деревянных заполнений проемов оконных с подоконными досками</v>
      </c>
      <c r="D32" s="24" t="str">
        <f>Source!H29</f>
        <v>100 м2</v>
      </c>
      <c r="E32" s="11">
        <f>Source!I29</f>
        <v>0.54339999999999999</v>
      </c>
      <c r="F32" s="25">
        <f>Source!AL29+Source!AM29+Source!AO29</f>
        <v>1767.24</v>
      </c>
      <c r="G32" s="26"/>
      <c r="H32" s="25"/>
      <c r="I32" s="26" t="str">
        <f>Source!BO29</f>
        <v/>
      </c>
      <c r="J32" s="26"/>
      <c r="K32" s="25"/>
      <c r="L32" s="27"/>
      <c r="S32">
        <f>ROUND((Source!FX29/100)*((ROUND(Source!AF29*Source!I29, 2)+ROUND(Source!AE29*Source!I29, 2))), 2)</f>
        <v>876.76</v>
      </c>
      <c r="T32">
        <f>Source!X29</f>
        <v>5330.73</v>
      </c>
      <c r="U32">
        <f>ROUND((Source!FY29/100)*((ROUND(Source!AF29*Source!I29, 2)+ROUND(Source!AE29*Source!I29, 2))), 2)</f>
        <v>526.94000000000005</v>
      </c>
      <c r="V32">
        <f>Source!Y29</f>
        <v>3230.75</v>
      </c>
    </row>
    <row r="33" spans="1:26" x14ac:dyDescent="0.2">
      <c r="C33" s="19" t="str">
        <f>"Объем: "&amp;Source!I29&amp;"=54,34/"&amp;"100"</f>
        <v>Объем: 0,5434=54,34/100</v>
      </c>
    </row>
    <row r="34" spans="1:26" ht="14.25" x14ac:dyDescent="0.2">
      <c r="A34" s="40"/>
      <c r="B34" s="41"/>
      <c r="C34" s="41" t="s">
        <v>1333</v>
      </c>
      <c r="D34" s="24"/>
      <c r="E34" s="11"/>
      <c r="F34" s="25">
        <f>Source!AO29</f>
        <v>1525.29</v>
      </c>
      <c r="G34" s="26" t="str">
        <f>Source!DG29</f>
        <v/>
      </c>
      <c r="H34" s="25">
        <f>ROUND(Source!AF29*Source!I29, 2)</f>
        <v>828.84</v>
      </c>
      <c r="I34" s="26"/>
      <c r="J34" s="26">
        <f>IF(Source!BA29&lt;&gt; 0, Source!BA29, 1)</f>
        <v>6.08</v>
      </c>
      <c r="K34" s="25">
        <f>Source!S29</f>
        <v>5039.3599999999997</v>
      </c>
      <c r="L34" s="27"/>
      <c r="R34">
        <f>H34</f>
        <v>828.84</v>
      </c>
    </row>
    <row r="35" spans="1:26" ht="14.25" x14ac:dyDescent="0.2">
      <c r="A35" s="40"/>
      <c r="B35" s="41"/>
      <c r="C35" s="41" t="s">
        <v>342</v>
      </c>
      <c r="D35" s="24"/>
      <c r="E35" s="11"/>
      <c r="F35" s="25">
        <f>Source!AM29</f>
        <v>241.95</v>
      </c>
      <c r="G35" s="26" t="str">
        <f>Source!DE29</f>
        <v/>
      </c>
      <c r="H35" s="25">
        <f>ROUND(Source!AD29*Source!I29, 2)</f>
        <v>131.47999999999999</v>
      </c>
      <c r="I35" s="26"/>
      <c r="J35" s="26">
        <f>IF(Source!BB29&lt;&gt; 0, Source!BB29, 1)</f>
        <v>6.08</v>
      </c>
      <c r="K35" s="25">
        <f>Source!Q29</f>
        <v>799.37</v>
      </c>
      <c r="L35" s="27"/>
    </row>
    <row r="36" spans="1:26" ht="14.25" x14ac:dyDescent="0.2">
      <c r="A36" s="40"/>
      <c r="B36" s="41"/>
      <c r="C36" s="41" t="s">
        <v>1334</v>
      </c>
      <c r="D36" s="24"/>
      <c r="E36" s="11"/>
      <c r="F36" s="25">
        <f>Source!AN29</f>
        <v>104.49</v>
      </c>
      <c r="G36" s="26" t="str">
        <f>Source!DF29</f>
        <v/>
      </c>
      <c r="H36" s="28">
        <f>ROUND(Source!AE29*Source!I29, 2)</f>
        <v>56.78</v>
      </c>
      <c r="I36" s="26"/>
      <c r="J36" s="26">
        <f>IF(Source!BS29&lt;&gt; 0, Source!BS29, 1)</f>
        <v>6.08</v>
      </c>
      <c r="K36" s="28">
        <f>Source!R29</f>
        <v>345.22</v>
      </c>
      <c r="L36" s="27"/>
      <c r="R36">
        <f>H36</f>
        <v>56.78</v>
      </c>
    </row>
    <row r="37" spans="1:26" ht="14.25" x14ac:dyDescent="0.2">
      <c r="A37" s="40"/>
      <c r="B37" s="41"/>
      <c r="C37" s="41" t="s">
        <v>1335</v>
      </c>
      <c r="D37" s="24" t="s">
        <v>1336</v>
      </c>
      <c r="E37" s="11">
        <f>Source!BZ29</f>
        <v>110</v>
      </c>
      <c r="F37" s="51" t="str">
        <f>CONCATENATE(" )", Source!DL29, Source!FT29, "=", Source!FX29)</f>
        <v xml:space="preserve"> )*0,9=99</v>
      </c>
      <c r="G37" s="52"/>
      <c r="H37" s="25">
        <f>SUM(S32:S39)</f>
        <v>876.76</v>
      </c>
      <c r="I37" s="29"/>
      <c r="J37" s="23">
        <f>Source!AT29</f>
        <v>99</v>
      </c>
      <c r="K37" s="25">
        <f>SUM(T32:T39)</f>
        <v>5330.73</v>
      </c>
      <c r="L37" s="27"/>
    </row>
    <row r="38" spans="1:26" ht="14.25" x14ac:dyDescent="0.2">
      <c r="A38" s="40"/>
      <c r="B38" s="41"/>
      <c r="C38" s="41" t="s">
        <v>1337</v>
      </c>
      <c r="D38" s="24" t="s">
        <v>1336</v>
      </c>
      <c r="E38" s="11">
        <f>Source!CA29</f>
        <v>70</v>
      </c>
      <c r="F38" s="51" t="str">
        <f>CONCATENATE(" )", Source!DM29, Source!FU29, "=", Source!FY29)</f>
        <v xml:space="preserve"> )*0,85=59,5</v>
      </c>
      <c r="G38" s="52"/>
      <c r="H38" s="25">
        <f>SUM(U32:U39)</f>
        <v>526.94000000000005</v>
      </c>
      <c r="I38" s="29"/>
      <c r="J38" s="23">
        <f>Source!AU29</f>
        <v>60</v>
      </c>
      <c r="K38" s="25">
        <f>SUM(V32:V39)</f>
        <v>3230.75</v>
      </c>
      <c r="L38" s="27"/>
    </row>
    <row r="39" spans="1:26" ht="14.25" x14ac:dyDescent="0.2">
      <c r="A39" s="42"/>
      <c r="B39" s="43"/>
      <c r="C39" s="43" t="s">
        <v>1338</v>
      </c>
      <c r="D39" s="30" t="s">
        <v>1339</v>
      </c>
      <c r="E39" s="31">
        <f>Source!AQ29</f>
        <v>188.54</v>
      </c>
      <c r="F39" s="32"/>
      <c r="G39" s="33" t="str">
        <f>Source!DI29</f>
        <v/>
      </c>
      <c r="H39" s="32"/>
      <c r="I39" s="33"/>
      <c r="J39" s="33"/>
      <c r="K39" s="32"/>
      <c r="L39" s="34">
        <f>Source!U29</f>
        <v>102.452636</v>
      </c>
    </row>
    <row r="40" spans="1:26" ht="15" x14ac:dyDescent="0.25">
      <c r="G40" s="49">
        <f>H34+H35+H37+H38</f>
        <v>2364.02</v>
      </c>
      <c r="H40" s="49"/>
      <c r="J40" s="49">
        <f>K34+K35+K37+K38</f>
        <v>14400.21</v>
      </c>
      <c r="K40" s="49"/>
      <c r="L40" s="35">
        <f>Source!U29</f>
        <v>102.452636</v>
      </c>
      <c r="O40" s="20">
        <f>G40</f>
        <v>2364.02</v>
      </c>
      <c r="P40" s="20">
        <f>J40</f>
        <v>14400.21</v>
      </c>
      <c r="Q40" s="20">
        <f>L40</f>
        <v>102.452636</v>
      </c>
      <c r="W40">
        <f>IF(Source!BI29&lt;=1,H34+H35+H37+H38, 0)</f>
        <v>2364.02</v>
      </c>
      <c r="X40">
        <f>IF(Source!BI29=2,H34+H35+H37+H38, 0)</f>
        <v>0</v>
      </c>
      <c r="Y40">
        <f>IF(Source!BI29=3,H34+H35+H37+H38, 0)</f>
        <v>0</v>
      </c>
      <c r="Z40">
        <f>IF(Source!BI29=4,H34+H35+H37+H38, 0)</f>
        <v>0</v>
      </c>
    </row>
    <row r="41" spans="1:26" ht="42.75" x14ac:dyDescent="0.2">
      <c r="A41" s="40" t="str">
        <f>Source!E30</f>
        <v>3</v>
      </c>
      <c r="B41" s="41" t="str">
        <f>Source!F30</f>
        <v>58-3-1</v>
      </c>
      <c r="C41" s="41" t="str">
        <f>Source!G30</f>
        <v>Разборка мелких покрытий и обделок из листовой стали поясков, сандриков, желобов, отливов, свесов и т.п.</v>
      </c>
      <c r="D41" s="24" t="str">
        <f>Source!H30</f>
        <v>100 м</v>
      </c>
      <c r="E41" s="11">
        <f>Source!I30</f>
        <v>0.29920000000000002</v>
      </c>
      <c r="F41" s="25">
        <f>Source!AL30+Source!AM30+Source!AO30</f>
        <v>71.180000000000007</v>
      </c>
      <c r="G41" s="26"/>
      <c r="H41" s="25"/>
      <c r="I41" s="26" t="str">
        <f>Source!BO30</f>
        <v/>
      </c>
      <c r="J41" s="26"/>
      <c r="K41" s="25"/>
      <c r="L41" s="27"/>
      <c r="S41">
        <f>ROUND((Source!FX30/100)*((ROUND(Source!AF30*Source!I30, 2)+ROUND(Source!AE30*Source!I30, 2))), 2)</f>
        <v>17.63</v>
      </c>
      <c r="T41">
        <f>Source!X30</f>
        <v>107.17</v>
      </c>
      <c r="U41">
        <f>ROUND((Source!FY30/100)*((ROUND(Source!AF30*Source!I30, 2)+ROUND(Source!AE30*Source!I30, 2))), 2)</f>
        <v>13.81</v>
      </c>
      <c r="V41">
        <f>Source!Y30</f>
        <v>83.93</v>
      </c>
    </row>
    <row r="42" spans="1:26" x14ac:dyDescent="0.2">
      <c r="C42" s="19" t="str">
        <f>"Объем: "&amp;Source!I30&amp;"=29,92/"&amp;"100"</f>
        <v>Объем: 0,2992=29,92/100</v>
      </c>
    </row>
    <row r="43" spans="1:26" ht="14.25" x14ac:dyDescent="0.2">
      <c r="A43" s="40"/>
      <c r="B43" s="41"/>
      <c r="C43" s="41" t="s">
        <v>1333</v>
      </c>
      <c r="D43" s="24"/>
      <c r="E43" s="11"/>
      <c r="F43" s="25">
        <f>Source!AO30</f>
        <v>70.98</v>
      </c>
      <c r="G43" s="26" t="str">
        <f>Source!DG30</f>
        <v/>
      </c>
      <c r="H43" s="25">
        <f>ROUND(Source!AF30*Source!I30, 2)</f>
        <v>21.24</v>
      </c>
      <c r="I43" s="26"/>
      <c r="J43" s="26">
        <f>IF(Source!BA30&lt;&gt; 0, Source!BA30, 1)</f>
        <v>6.08</v>
      </c>
      <c r="K43" s="25">
        <f>Source!S30</f>
        <v>129.12</v>
      </c>
      <c r="L43" s="27"/>
      <c r="R43">
        <f>H43</f>
        <v>21.24</v>
      </c>
    </row>
    <row r="44" spans="1:26" ht="14.25" x14ac:dyDescent="0.2">
      <c r="A44" s="40"/>
      <c r="B44" s="41"/>
      <c r="C44" s="41" t="s">
        <v>342</v>
      </c>
      <c r="D44" s="24"/>
      <c r="E44" s="11"/>
      <c r="F44" s="25">
        <f>Source!AM30</f>
        <v>0.2</v>
      </c>
      <c r="G44" s="26" t="str">
        <f>Source!DE30</f>
        <v/>
      </c>
      <c r="H44" s="25">
        <f>ROUND(Source!AD30*Source!I30, 2)</f>
        <v>0.06</v>
      </c>
      <c r="I44" s="26"/>
      <c r="J44" s="26">
        <f>IF(Source!BB30&lt;&gt; 0, Source!BB30, 1)</f>
        <v>6.08</v>
      </c>
      <c r="K44" s="25">
        <f>Source!Q30</f>
        <v>0.36</v>
      </c>
      <c r="L44" s="27"/>
    </row>
    <row r="45" spans="1:26" ht="14.25" x14ac:dyDescent="0.2">
      <c r="A45" s="40"/>
      <c r="B45" s="41"/>
      <c r="C45" s="41" t="s">
        <v>1335</v>
      </c>
      <c r="D45" s="24" t="s">
        <v>1336</v>
      </c>
      <c r="E45" s="11">
        <f>Source!BZ30</f>
        <v>83</v>
      </c>
      <c r="F45" s="44"/>
      <c r="G45" s="26"/>
      <c r="H45" s="25">
        <f>SUM(S41:S47)</f>
        <v>17.63</v>
      </c>
      <c r="I45" s="29"/>
      <c r="J45" s="23">
        <f>Source!AT30</f>
        <v>83</v>
      </c>
      <c r="K45" s="25">
        <f>SUM(T41:T47)</f>
        <v>107.17</v>
      </c>
      <c r="L45" s="27"/>
    </row>
    <row r="46" spans="1:26" ht="14.25" x14ac:dyDescent="0.2">
      <c r="A46" s="40"/>
      <c r="B46" s="41"/>
      <c r="C46" s="41" t="s">
        <v>1337</v>
      </c>
      <c r="D46" s="24" t="s">
        <v>1336</v>
      </c>
      <c r="E46" s="11">
        <f>Source!CA30</f>
        <v>65</v>
      </c>
      <c r="F46" s="44"/>
      <c r="G46" s="26"/>
      <c r="H46" s="25">
        <f>SUM(U41:U47)</f>
        <v>13.81</v>
      </c>
      <c r="I46" s="29"/>
      <c r="J46" s="23">
        <f>Source!AU30</f>
        <v>65</v>
      </c>
      <c r="K46" s="25">
        <f>SUM(V41:V47)</f>
        <v>83.93</v>
      </c>
      <c r="L46" s="27"/>
    </row>
    <row r="47" spans="1:26" ht="14.25" x14ac:dyDescent="0.2">
      <c r="A47" s="42"/>
      <c r="B47" s="43"/>
      <c r="C47" s="43" t="s">
        <v>1338</v>
      </c>
      <c r="D47" s="30" t="s">
        <v>1339</v>
      </c>
      <c r="E47" s="31">
        <f>Source!AQ30</f>
        <v>9.1</v>
      </c>
      <c r="F47" s="32"/>
      <c r="G47" s="33" t="str">
        <f>Source!DI30</f>
        <v/>
      </c>
      <c r="H47" s="32"/>
      <c r="I47" s="33"/>
      <c r="J47" s="33"/>
      <c r="K47" s="32"/>
      <c r="L47" s="34">
        <f>Source!U30</f>
        <v>2.7227200000000003</v>
      </c>
    </row>
    <row r="48" spans="1:26" ht="15" x14ac:dyDescent="0.25">
      <c r="G48" s="49">
        <f>H43+H44+H45+H46</f>
        <v>52.739999999999995</v>
      </c>
      <c r="H48" s="49"/>
      <c r="J48" s="49">
        <f>K43+K44+K45+K46</f>
        <v>320.58000000000004</v>
      </c>
      <c r="K48" s="49"/>
      <c r="L48" s="35">
        <f>Source!U30</f>
        <v>2.7227200000000003</v>
      </c>
      <c r="O48" s="20">
        <f>G48</f>
        <v>52.739999999999995</v>
      </c>
      <c r="P48" s="20">
        <f>J48</f>
        <v>320.58000000000004</v>
      </c>
      <c r="Q48" s="20">
        <f>L48</f>
        <v>2.7227200000000003</v>
      </c>
      <c r="W48">
        <f>IF(Source!BI30&lt;=1,H43+H44+H45+H46, 0)</f>
        <v>52.739999999999995</v>
      </c>
      <c r="X48">
        <f>IF(Source!BI30=2,H43+H44+H45+H46, 0)</f>
        <v>0</v>
      </c>
      <c r="Y48">
        <f>IF(Source!BI30=3,H43+H44+H45+H46, 0)</f>
        <v>0</v>
      </c>
      <c r="Z48">
        <f>IF(Source!BI30=4,H43+H44+H45+H46, 0)</f>
        <v>0</v>
      </c>
    </row>
    <row r="49" spans="1:26" ht="42.75" x14ac:dyDescent="0.2">
      <c r="A49" s="40" t="str">
        <f>Source!E31</f>
        <v>4</v>
      </c>
      <c r="B49" s="41" t="str">
        <f>Source!F31</f>
        <v>20-02-002-04</v>
      </c>
      <c r="C49" s="41" t="str">
        <f>Source!G31</f>
        <v>Демонтаж:Установка решеток жалюзийных площадью в свету до 2,5 м2</v>
      </c>
      <c r="D49" s="24" t="str">
        <f>Source!H31</f>
        <v>ШТ</v>
      </c>
      <c r="E49" s="11">
        <f>Source!I31</f>
        <v>2</v>
      </c>
      <c r="F49" s="25">
        <f>Source!AL31+Source!AM31+Source!AO31</f>
        <v>44.01</v>
      </c>
      <c r="G49" s="26"/>
      <c r="H49" s="25"/>
      <c r="I49" s="26" t="str">
        <f>Source!BO31</f>
        <v/>
      </c>
      <c r="J49" s="26"/>
      <c r="K49" s="25"/>
      <c r="L49" s="27"/>
      <c r="S49">
        <f>ROUND((Source!FX31/100)*((ROUND(Source!AF31*Source!I31, 2)+ROUND(Source!AE31*Source!I31, 2))), 2)</f>
        <v>22.26</v>
      </c>
      <c r="T49">
        <f>Source!X31</f>
        <v>135.08000000000001</v>
      </c>
      <c r="U49">
        <f>ROUND((Source!FY31/100)*((ROUND(Source!AF31*Source!I31, 2)+ROUND(Source!AE31*Source!I31, 2))), 2)</f>
        <v>13.63</v>
      </c>
      <c r="V49">
        <f>Source!Y31</f>
        <v>83.4</v>
      </c>
    </row>
    <row r="50" spans="1:26" ht="14.25" x14ac:dyDescent="0.2">
      <c r="A50" s="40"/>
      <c r="B50" s="41"/>
      <c r="C50" s="41" t="s">
        <v>1333</v>
      </c>
      <c r="D50" s="24"/>
      <c r="E50" s="11"/>
      <c r="F50" s="25">
        <f>Source!AO31</f>
        <v>23.77</v>
      </c>
      <c r="G50" s="26" t="str">
        <f>Source!DG31</f>
        <v>)*0,4</v>
      </c>
      <c r="H50" s="25">
        <f>ROUND(Source!AF31*Source!I31, 2)</f>
        <v>19.02</v>
      </c>
      <c r="I50" s="26"/>
      <c r="J50" s="26">
        <f>IF(Source!BA31&lt;&gt; 0, Source!BA31, 1)</f>
        <v>6.08</v>
      </c>
      <c r="K50" s="25">
        <f>Source!S31</f>
        <v>115.64</v>
      </c>
      <c r="L50" s="27"/>
      <c r="R50">
        <f>H50</f>
        <v>19.02</v>
      </c>
    </row>
    <row r="51" spans="1:26" ht="14.25" x14ac:dyDescent="0.2">
      <c r="A51" s="40"/>
      <c r="B51" s="41"/>
      <c r="C51" s="41" t="s">
        <v>342</v>
      </c>
      <c r="D51" s="24"/>
      <c r="E51" s="11"/>
      <c r="F51" s="25">
        <f>Source!AM31</f>
        <v>4.29</v>
      </c>
      <c r="G51" s="26" t="str">
        <f>Source!DE31</f>
        <v>)*0,4</v>
      </c>
      <c r="H51" s="25">
        <f>ROUND(Source!AD31*Source!I31, 2)</f>
        <v>3.44</v>
      </c>
      <c r="I51" s="26"/>
      <c r="J51" s="26">
        <f>IF(Source!BB31&lt;&gt; 0, Source!BB31, 1)</f>
        <v>6.08</v>
      </c>
      <c r="K51" s="25">
        <f>Source!Q31</f>
        <v>20.92</v>
      </c>
      <c r="L51" s="27"/>
    </row>
    <row r="52" spans="1:26" ht="14.25" x14ac:dyDescent="0.2">
      <c r="A52" s="40"/>
      <c r="B52" s="41"/>
      <c r="C52" s="41" t="s">
        <v>1334</v>
      </c>
      <c r="D52" s="24"/>
      <c r="E52" s="11"/>
      <c r="F52" s="25">
        <f>Source!AN31</f>
        <v>0.37</v>
      </c>
      <c r="G52" s="26" t="str">
        <f>Source!DF31</f>
        <v>)*0,4</v>
      </c>
      <c r="H52" s="28">
        <f>ROUND(Source!AE31*Source!I31, 2)</f>
        <v>0.3</v>
      </c>
      <c r="I52" s="26"/>
      <c r="J52" s="26">
        <f>IF(Source!BS31&lt;&gt; 0, Source!BS31, 1)</f>
        <v>6.08</v>
      </c>
      <c r="K52" s="28">
        <f>Source!R31</f>
        <v>1.82</v>
      </c>
      <c r="L52" s="27"/>
      <c r="R52">
        <f>H52</f>
        <v>0.3</v>
      </c>
    </row>
    <row r="53" spans="1:26" ht="14.25" x14ac:dyDescent="0.2">
      <c r="A53" s="40"/>
      <c r="B53" s="41"/>
      <c r="C53" s="41" t="s">
        <v>1335</v>
      </c>
      <c r="D53" s="24" t="s">
        <v>1336</v>
      </c>
      <c r="E53" s="11">
        <f>Source!BZ31</f>
        <v>128</v>
      </c>
      <c r="F53" s="51" t="str">
        <f>CONCATENATE(" )", Source!DL31, Source!FT31, "=", Source!FX31)</f>
        <v xml:space="preserve"> )*0,9=115,2</v>
      </c>
      <c r="G53" s="52"/>
      <c r="H53" s="25">
        <f>SUM(S49:S55)</f>
        <v>22.26</v>
      </c>
      <c r="I53" s="29"/>
      <c r="J53" s="23">
        <f>Source!AT31</f>
        <v>115</v>
      </c>
      <c r="K53" s="25">
        <f>SUM(T49:T55)</f>
        <v>135.08000000000001</v>
      </c>
      <c r="L53" s="27"/>
    </row>
    <row r="54" spans="1:26" ht="14.25" x14ac:dyDescent="0.2">
      <c r="A54" s="40"/>
      <c r="B54" s="41"/>
      <c r="C54" s="41" t="s">
        <v>1337</v>
      </c>
      <c r="D54" s="24" t="s">
        <v>1336</v>
      </c>
      <c r="E54" s="11">
        <f>Source!CA31</f>
        <v>83</v>
      </c>
      <c r="F54" s="51" t="str">
        <f>CONCATENATE(" )", Source!DM31, Source!FU31, "=", Source!FY31)</f>
        <v xml:space="preserve"> )*0,85=70,55</v>
      </c>
      <c r="G54" s="52"/>
      <c r="H54" s="25">
        <f>SUM(U49:U55)</f>
        <v>13.63</v>
      </c>
      <c r="I54" s="29"/>
      <c r="J54" s="23">
        <f>Source!AU31</f>
        <v>71</v>
      </c>
      <c r="K54" s="25">
        <f>SUM(V49:V55)</f>
        <v>83.4</v>
      </c>
      <c r="L54" s="27"/>
    </row>
    <row r="55" spans="1:26" ht="14.25" x14ac:dyDescent="0.2">
      <c r="A55" s="42"/>
      <c r="B55" s="43"/>
      <c r="C55" s="43" t="s">
        <v>1338</v>
      </c>
      <c r="D55" s="30" t="s">
        <v>1339</v>
      </c>
      <c r="E55" s="31">
        <f>Source!AQ31</f>
        <v>2.65</v>
      </c>
      <c r="F55" s="32"/>
      <c r="G55" s="33" t="str">
        <f>Source!DI31</f>
        <v>)*0,4</v>
      </c>
      <c r="H55" s="32"/>
      <c r="I55" s="33"/>
      <c r="J55" s="33"/>
      <c r="K55" s="32"/>
      <c r="L55" s="34">
        <f>Source!U31</f>
        <v>2.12</v>
      </c>
    </row>
    <row r="56" spans="1:26" ht="15" x14ac:dyDescent="0.25">
      <c r="G56" s="49">
        <f>H50+H51+H53+H54</f>
        <v>58.35</v>
      </c>
      <c r="H56" s="49"/>
      <c r="J56" s="49">
        <f>K50+K51+K53+K54</f>
        <v>355.03999999999996</v>
      </c>
      <c r="K56" s="49"/>
      <c r="L56" s="35">
        <f>Source!U31</f>
        <v>2.12</v>
      </c>
      <c r="O56" s="20">
        <f>G56</f>
        <v>58.35</v>
      </c>
      <c r="P56" s="20">
        <f>J56</f>
        <v>355.03999999999996</v>
      </c>
      <c r="Q56" s="20">
        <f>L56</f>
        <v>2.12</v>
      </c>
      <c r="W56">
        <f>IF(Source!BI31&lt;=1,H50+H51+H53+H54, 0)</f>
        <v>58.35</v>
      </c>
      <c r="X56">
        <f>IF(Source!BI31=2,H50+H51+H53+H54, 0)</f>
        <v>0</v>
      </c>
      <c r="Y56">
        <f>IF(Source!BI31=3,H50+H51+H53+H54, 0)</f>
        <v>0</v>
      </c>
      <c r="Z56">
        <f>IF(Source!BI31=4,H50+H51+H53+H54, 0)</f>
        <v>0</v>
      </c>
    </row>
    <row r="57" spans="1:26" ht="28.5" x14ac:dyDescent="0.2">
      <c r="A57" s="40" t="str">
        <f>Source!E32</f>
        <v>5</v>
      </c>
      <c r="B57" s="41" t="str">
        <f>Source!F32</f>
        <v>57-3-1</v>
      </c>
      <c r="C57" s="41" t="str">
        <f>Source!G32</f>
        <v>Разборка плинтусов деревянных и из пластмассовых материалов</v>
      </c>
      <c r="D57" s="24" t="str">
        <f>Source!H32</f>
        <v>100 м</v>
      </c>
      <c r="E57" s="11">
        <f>Source!I32</f>
        <v>1.6339999999999999</v>
      </c>
      <c r="F57" s="25">
        <f>Source!AL32+Source!AM32+Source!AO32</f>
        <v>29.41</v>
      </c>
      <c r="G57" s="26"/>
      <c r="H57" s="25"/>
      <c r="I57" s="26" t="str">
        <f>Source!BO32</f>
        <v/>
      </c>
      <c r="J57" s="26"/>
      <c r="K57" s="25"/>
      <c r="L57" s="27"/>
      <c r="S57">
        <f>ROUND((Source!FX32/100)*((ROUND(Source!AF32*Source!I32, 2)+ROUND(Source!AE32*Source!I32, 2))), 2)</f>
        <v>38.450000000000003</v>
      </c>
      <c r="T57">
        <f>Source!X32</f>
        <v>233.74</v>
      </c>
      <c r="U57">
        <f>ROUND((Source!FY32/100)*((ROUND(Source!AF32*Source!I32, 2)+ROUND(Source!AE32*Source!I32, 2))), 2)</f>
        <v>32.68</v>
      </c>
      <c r="V57">
        <f>Source!Y32</f>
        <v>198.68</v>
      </c>
    </row>
    <row r="58" spans="1:26" x14ac:dyDescent="0.2">
      <c r="C58" s="19" t="str">
        <f>"Объем: "&amp;Source!I32&amp;"=163,4/"&amp;"100"</f>
        <v>Объем: 1,634=163,4/100</v>
      </c>
    </row>
    <row r="59" spans="1:26" ht="14.25" x14ac:dyDescent="0.2">
      <c r="A59" s="40"/>
      <c r="B59" s="41"/>
      <c r="C59" s="41" t="s">
        <v>1333</v>
      </c>
      <c r="D59" s="24"/>
      <c r="E59" s="11"/>
      <c r="F59" s="25">
        <f>Source!AO32</f>
        <v>29.41</v>
      </c>
      <c r="G59" s="26" t="str">
        <f>Source!DG32</f>
        <v/>
      </c>
      <c r="H59" s="25">
        <f>ROUND(Source!AF32*Source!I32, 2)</f>
        <v>48.06</v>
      </c>
      <c r="I59" s="26"/>
      <c r="J59" s="26">
        <f>IF(Source!BA32&lt;&gt; 0, Source!BA32, 1)</f>
        <v>6.08</v>
      </c>
      <c r="K59" s="25">
        <f>Source!S32</f>
        <v>292.18</v>
      </c>
      <c r="L59" s="27"/>
      <c r="R59">
        <f>H59</f>
        <v>48.06</v>
      </c>
    </row>
    <row r="60" spans="1:26" ht="14.25" x14ac:dyDescent="0.2">
      <c r="A60" s="40"/>
      <c r="B60" s="41"/>
      <c r="C60" s="41" t="s">
        <v>1335</v>
      </c>
      <c r="D60" s="24" t="s">
        <v>1336</v>
      </c>
      <c r="E60" s="11">
        <f>Source!BZ32</f>
        <v>80</v>
      </c>
      <c r="F60" s="44"/>
      <c r="G60" s="26"/>
      <c r="H60" s="25">
        <f>SUM(S57:S62)</f>
        <v>38.450000000000003</v>
      </c>
      <c r="I60" s="29"/>
      <c r="J60" s="23">
        <f>Source!AT32</f>
        <v>80</v>
      </c>
      <c r="K60" s="25">
        <f>SUM(T57:T62)</f>
        <v>233.74</v>
      </c>
      <c r="L60" s="27"/>
    </row>
    <row r="61" spans="1:26" ht="14.25" x14ac:dyDescent="0.2">
      <c r="A61" s="40"/>
      <c r="B61" s="41"/>
      <c r="C61" s="41" t="s">
        <v>1337</v>
      </c>
      <c r="D61" s="24" t="s">
        <v>1336</v>
      </c>
      <c r="E61" s="11">
        <f>Source!CA32</f>
        <v>68</v>
      </c>
      <c r="F61" s="44"/>
      <c r="G61" s="26"/>
      <c r="H61" s="25">
        <f>SUM(U57:U62)</f>
        <v>32.68</v>
      </c>
      <c r="I61" s="29"/>
      <c r="J61" s="23">
        <f>Source!AU32</f>
        <v>68</v>
      </c>
      <c r="K61" s="25">
        <f>SUM(V57:V62)</f>
        <v>198.68</v>
      </c>
      <c r="L61" s="27"/>
    </row>
    <row r="62" spans="1:26" ht="14.25" x14ac:dyDescent="0.2">
      <c r="A62" s="42"/>
      <c r="B62" s="43"/>
      <c r="C62" s="43" t="s">
        <v>1338</v>
      </c>
      <c r="D62" s="30" t="s">
        <v>1339</v>
      </c>
      <c r="E62" s="31">
        <f>Source!AQ32</f>
        <v>3.77</v>
      </c>
      <c r="F62" s="32"/>
      <c r="G62" s="33" t="str">
        <f>Source!DI32</f>
        <v/>
      </c>
      <c r="H62" s="32"/>
      <c r="I62" s="33"/>
      <c r="J62" s="33"/>
      <c r="K62" s="32"/>
      <c r="L62" s="34">
        <f>Source!U32</f>
        <v>6.1601799999999995</v>
      </c>
    </row>
    <row r="63" spans="1:26" ht="15" x14ac:dyDescent="0.25">
      <c r="G63" s="49">
        <f>H59+H60+H61</f>
        <v>119.19</v>
      </c>
      <c r="H63" s="49"/>
      <c r="J63" s="49">
        <f>K59+K60+K61</f>
        <v>724.60000000000014</v>
      </c>
      <c r="K63" s="49"/>
      <c r="L63" s="35">
        <f>Source!U32</f>
        <v>6.1601799999999995</v>
      </c>
      <c r="O63" s="20">
        <f>G63</f>
        <v>119.19</v>
      </c>
      <c r="P63" s="20">
        <f>J63</f>
        <v>724.60000000000014</v>
      </c>
      <c r="Q63" s="20">
        <f>L63</f>
        <v>6.1601799999999995</v>
      </c>
      <c r="W63">
        <f>IF(Source!BI32&lt;=1,H59+H60+H61, 0)</f>
        <v>119.19</v>
      </c>
      <c r="X63">
        <f>IF(Source!BI32=2,H59+H60+H61, 0)</f>
        <v>0</v>
      </c>
      <c r="Y63">
        <f>IF(Source!BI32=3,H59+H60+H61, 0)</f>
        <v>0</v>
      </c>
      <c r="Z63">
        <f>IF(Source!BI32=4,H59+H60+H61, 0)</f>
        <v>0</v>
      </c>
    </row>
    <row r="64" spans="1:26" ht="42.75" x14ac:dyDescent="0.2">
      <c r="A64" s="40" t="str">
        <f>Source!E33</f>
        <v>6</v>
      </c>
      <c r="B64" s="41" t="str">
        <f>Source!F33</f>
        <v>57-1-2</v>
      </c>
      <c r="C64" s="41" t="str">
        <f>Source!G33</f>
        <v>Разборка оснований покрытия полов лаг из досок и брусков (деревянной сцены)</v>
      </c>
      <c r="D64" s="24" t="str">
        <f>Source!H33</f>
        <v>100 м2</v>
      </c>
      <c r="E64" s="11">
        <f>Source!I33</f>
        <v>9.9199999999999997E-2</v>
      </c>
      <c r="F64" s="25">
        <f>Source!AL33+Source!AM33+Source!AO33</f>
        <v>59.83</v>
      </c>
      <c r="G64" s="26"/>
      <c r="H64" s="25"/>
      <c r="I64" s="26" t="str">
        <f>Source!BO33</f>
        <v/>
      </c>
      <c r="J64" s="26"/>
      <c r="K64" s="25"/>
      <c r="L64" s="27"/>
      <c r="S64">
        <f>ROUND((Source!FX33/100)*((ROUND(Source!AF33*Source!I33, 2)+ROUND(Source!AE33*Source!I33, 2))), 2)</f>
        <v>4.75</v>
      </c>
      <c r="T64">
        <f>Source!X33</f>
        <v>28.87</v>
      </c>
      <c r="U64">
        <f>ROUND((Source!FY33/100)*((ROUND(Source!AF33*Source!I33, 2)+ROUND(Source!AE33*Source!I33, 2))), 2)</f>
        <v>4.04</v>
      </c>
      <c r="V64">
        <f>Source!Y33</f>
        <v>24.54</v>
      </c>
    </row>
    <row r="65" spans="1:26" x14ac:dyDescent="0.2">
      <c r="C65" s="19" t="str">
        <f>"Объем: "&amp;Source!I33&amp;"=9,92/"&amp;"100"</f>
        <v>Объем: 0,0992=9,92/100</v>
      </c>
    </row>
    <row r="66" spans="1:26" ht="14.25" x14ac:dyDescent="0.2">
      <c r="A66" s="40"/>
      <c r="B66" s="41"/>
      <c r="C66" s="41" t="s">
        <v>1333</v>
      </c>
      <c r="D66" s="24"/>
      <c r="E66" s="11"/>
      <c r="F66" s="25">
        <f>Source!AO33</f>
        <v>59.83</v>
      </c>
      <c r="G66" s="26" t="str">
        <f>Source!DG33</f>
        <v/>
      </c>
      <c r="H66" s="25">
        <f>ROUND(Source!AF33*Source!I33, 2)</f>
        <v>5.94</v>
      </c>
      <c r="I66" s="26"/>
      <c r="J66" s="26">
        <f>IF(Source!BA33&lt;&gt; 0, Source!BA33, 1)</f>
        <v>6.08</v>
      </c>
      <c r="K66" s="25">
        <f>Source!S33</f>
        <v>36.090000000000003</v>
      </c>
      <c r="L66" s="27"/>
      <c r="R66">
        <f>H66</f>
        <v>5.94</v>
      </c>
    </row>
    <row r="67" spans="1:26" ht="14.25" x14ac:dyDescent="0.2">
      <c r="A67" s="40"/>
      <c r="B67" s="41"/>
      <c r="C67" s="41" t="s">
        <v>1335</v>
      </c>
      <c r="D67" s="24" t="s">
        <v>1336</v>
      </c>
      <c r="E67" s="11">
        <f>Source!BZ33</f>
        <v>80</v>
      </c>
      <c r="F67" s="44"/>
      <c r="G67" s="26"/>
      <c r="H67" s="25">
        <f>SUM(S64:S69)</f>
        <v>4.75</v>
      </c>
      <c r="I67" s="29"/>
      <c r="J67" s="23">
        <f>Source!AT33</f>
        <v>80</v>
      </c>
      <c r="K67" s="25">
        <f>SUM(T64:T69)</f>
        <v>28.87</v>
      </c>
      <c r="L67" s="27"/>
    </row>
    <row r="68" spans="1:26" ht="14.25" x14ac:dyDescent="0.2">
      <c r="A68" s="40"/>
      <c r="B68" s="41"/>
      <c r="C68" s="41" t="s">
        <v>1337</v>
      </c>
      <c r="D68" s="24" t="s">
        <v>1336</v>
      </c>
      <c r="E68" s="11">
        <f>Source!CA33</f>
        <v>68</v>
      </c>
      <c r="F68" s="44"/>
      <c r="G68" s="26"/>
      <c r="H68" s="25">
        <f>SUM(U64:U69)</f>
        <v>4.04</v>
      </c>
      <c r="I68" s="29"/>
      <c r="J68" s="23">
        <f>Source!AU33</f>
        <v>68</v>
      </c>
      <c r="K68" s="25">
        <f>SUM(V64:V69)</f>
        <v>24.54</v>
      </c>
      <c r="L68" s="27"/>
    </row>
    <row r="69" spans="1:26" ht="14.25" x14ac:dyDescent="0.2">
      <c r="A69" s="42"/>
      <c r="B69" s="43"/>
      <c r="C69" s="43" t="s">
        <v>1338</v>
      </c>
      <c r="D69" s="30" t="s">
        <v>1339</v>
      </c>
      <c r="E69" s="31">
        <f>Source!AQ33</f>
        <v>7.67</v>
      </c>
      <c r="F69" s="32"/>
      <c r="G69" s="33" t="str">
        <f>Source!DI33</f>
        <v/>
      </c>
      <c r="H69" s="32"/>
      <c r="I69" s="33"/>
      <c r="J69" s="33"/>
      <c r="K69" s="32"/>
      <c r="L69" s="34">
        <f>Source!U33</f>
        <v>0.76086399999999998</v>
      </c>
    </row>
    <row r="70" spans="1:26" ht="15" x14ac:dyDescent="0.25">
      <c r="G70" s="49">
        <f>H66+H67+H68</f>
        <v>14.73</v>
      </c>
      <c r="H70" s="49"/>
      <c r="J70" s="49">
        <f>K66+K67+K68</f>
        <v>89.5</v>
      </c>
      <c r="K70" s="49"/>
      <c r="L70" s="35">
        <f>Source!U33</f>
        <v>0.76086399999999998</v>
      </c>
      <c r="O70" s="20">
        <f>G70</f>
        <v>14.73</v>
      </c>
      <c r="P70" s="20">
        <f>J70</f>
        <v>89.5</v>
      </c>
      <c r="Q70" s="20">
        <f>L70</f>
        <v>0.76086399999999998</v>
      </c>
      <c r="W70">
        <f>IF(Source!BI33&lt;=1,H66+H67+H68, 0)</f>
        <v>14.73</v>
      </c>
      <c r="X70">
        <f>IF(Source!BI33=2,H66+H67+H68, 0)</f>
        <v>0</v>
      </c>
      <c r="Y70">
        <f>IF(Source!BI33=3,H66+H67+H68, 0)</f>
        <v>0</v>
      </c>
      <c r="Z70">
        <f>IF(Source!BI33=4,H66+H67+H68, 0)</f>
        <v>0</v>
      </c>
    </row>
    <row r="71" spans="1:26" ht="42.75" x14ac:dyDescent="0.2">
      <c r="A71" s="40" t="str">
        <f>Source!E34</f>
        <v>7</v>
      </c>
      <c r="B71" s="41" t="str">
        <f>Source!F34</f>
        <v>59-1-1</v>
      </c>
      <c r="C71" s="41" t="str">
        <f>Source!G34</f>
        <v>Разборка деревянных лестниц с маршами и площадками и ограждениями</v>
      </c>
      <c r="D71" s="24" t="str">
        <f>Source!H34</f>
        <v>100 м2</v>
      </c>
      <c r="E71" s="11">
        <f>Source!I34</f>
        <v>4.2000000000000003E-2</v>
      </c>
      <c r="F71" s="25">
        <f>Source!AL34+Source!AM34+Source!AO34</f>
        <v>1007.5</v>
      </c>
      <c r="G71" s="26"/>
      <c r="H71" s="25"/>
      <c r="I71" s="26" t="str">
        <f>Source!BO34</f>
        <v/>
      </c>
      <c r="J71" s="26"/>
      <c r="K71" s="25"/>
      <c r="L71" s="27"/>
      <c r="S71">
        <f>ROUND((Source!FX34/100)*((ROUND(Source!AF34*Source!I34, 2)+ROUND(Source!AE34*Source!I34, 2))), 2)</f>
        <v>31.83</v>
      </c>
      <c r="T71">
        <f>Source!X34</f>
        <v>193.5</v>
      </c>
      <c r="U71">
        <f>ROUND((Source!FY34/100)*((ROUND(Source!AF34*Source!I34, 2)+ROUND(Source!AE34*Source!I34, 2))), 2)</f>
        <v>25.13</v>
      </c>
      <c r="V71">
        <f>Source!Y34</f>
        <v>152.76</v>
      </c>
    </row>
    <row r="72" spans="1:26" x14ac:dyDescent="0.2">
      <c r="C72" s="19" t="str">
        <f>"Объем: "&amp;Source!I34&amp;"=4,2/"&amp;"100"</f>
        <v>Объем: 0,042=4,2/100</v>
      </c>
    </row>
    <row r="73" spans="1:26" ht="14.25" x14ac:dyDescent="0.2">
      <c r="A73" s="40"/>
      <c r="B73" s="41"/>
      <c r="C73" s="41" t="s">
        <v>1333</v>
      </c>
      <c r="D73" s="24"/>
      <c r="E73" s="11"/>
      <c r="F73" s="25">
        <f>Source!AO34</f>
        <v>997.03</v>
      </c>
      <c r="G73" s="26" t="str">
        <f>Source!DG34</f>
        <v/>
      </c>
      <c r="H73" s="25">
        <f>ROUND(Source!AF34*Source!I34, 2)</f>
        <v>41.88</v>
      </c>
      <c r="I73" s="26"/>
      <c r="J73" s="26">
        <f>IF(Source!BA34&lt;&gt; 0, Source!BA34, 1)</f>
        <v>6.08</v>
      </c>
      <c r="K73" s="25">
        <f>Source!S34</f>
        <v>254.6</v>
      </c>
      <c r="L73" s="27"/>
      <c r="R73">
        <f>H73</f>
        <v>41.88</v>
      </c>
    </row>
    <row r="74" spans="1:26" ht="14.25" x14ac:dyDescent="0.2">
      <c r="A74" s="40"/>
      <c r="B74" s="41"/>
      <c r="C74" s="41" t="s">
        <v>342</v>
      </c>
      <c r="D74" s="24"/>
      <c r="E74" s="11"/>
      <c r="F74" s="25">
        <f>Source!AM34</f>
        <v>10.47</v>
      </c>
      <c r="G74" s="26" t="str">
        <f>Source!DE34</f>
        <v/>
      </c>
      <c r="H74" s="25">
        <f>ROUND(Source!AD34*Source!I34, 2)</f>
        <v>0.44</v>
      </c>
      <c r="I74" s="26"/>
      <c r="J74" s="26">
        <f>IF(Source!BB34&lt;&gt; 0, Source!BB34, 1)</f>
        <v>6.08</v>
      </c>
      <c r="K74" s="25">
        <f>Source!Q34</f>
        <v>2.67</v>
      </c>
      <c r="L74" s="27"/>
    </row>
    <row r="75" spans="1:26" ht="14.25" x14ac:dyDescent="0.2">
      <c r="A75" s="40"/>
      <c r="B75" s="41"/>
      <c r="C75" s="41" t="s">
        <v>1335</v>
      </c>
      <c r="D75" s="24" t="s">
        <v>1336</v>
      </c>
      <c r="E75" s="11">
        <f>Source!BZ34</f>
        <v>76</v>
      </c>
      <c r="F75" s="44"/>
      <c r="G75" s="26"/>
      <c r="H75" s="25">
        <f>SUM(S71:S77)</f>
        <v>31.83</v>
      </c>
      <c r="I75" s="29"/>
      <c r="J75" s="23">
        <f>Source!AT34</f>
        <v>76</v>
      </c>
      <c r="K75" s="25">
        <f>SUM(T71:T77)</f>
        <v>193.5</v>
      </c>
      <c r="L75" s="27"/>
    </row>
    <row r="76" spans="1:26" ht="14.25" x14ac:dyDescent="0.2">
      <c r="A76" s="40"/>
      <c r="B76" s="41"/>
      <c r="C76" s="41" t="s">
        <v>1337</v>
      </c>
      <c r="D76" s="24" t="s">
        <v>1336</v>
      </c>
      <c r="E76" s="11">
        <f>Source!CA34</f>
        <v>60</v>
      </c>
      <c r="F76" s="44"/>
      <c r="G76" s="26"/>
      <c r="H76" s="25">
        <f>SUM(U71:U77)</f>
        <v>25.13</v>
      </c>
      <c r="I76" s="29"/>
      <c r="J76" s="23">
        <f>Source!AU34</f>
        <v>60</v>
      </c>
      <c r="K76" s="25">
        <f>SUM(V71:V77)</f>
        <v>152.76</v>
      </c>
      <c r="L76" s="27"/>
    </row>
    <row r="77" spans="1:26" ht="14.25" x14ac:dyDescent="0.2">
      <c r="A77" s="42"/>
      <c r="B77" s="43"/>
      <c r="C77" s="43" t="s">
        <v>1338</v>
      </c>
      <c r="D77" s="30" t="s">
        <v>1339</v>
      </c>
      <c r="E77" s="31">
        <f>Source!AQ34</f>
        <v>125.57</v>
      </c>
      <c r="F77" s="32"/>
      <c r="G77" s="33" t="str">
        <f>Source!DI34</f>
        <v/>
      </c>
      <c r="H77" s="32"/>
      <c r="I77" s="33"/>
      <c r="J77" s="33"/>
      <c r="K77" s="32"/>
      <c r="L77" s="34">
        <f>Source!U34</f>
        <v>5.2739399999999996</v>
      </c>
    </row>
    <row r="78" spans="1:26" ht="15" x14ac:dyDescent="0.25">
      <c r="G78" s="49">
        <f>H73+H74+H75+H76</f>
        <v>99.28</v>
      </c>
      <c r="H78" s="49"/>
      <c r="J78" s="49">
        <f>K73+K74+K75+K76</f>
        <v>603.53</v>
      </c>
      <c r="K78" s="49"/>
      <c r="L78" s="35">
        <f>Source!U34</f>
        <v>5.2739399999999996</v>
      </c>
      <c r="O78" s="20">
        <f>G78</f>
        <v>99.28</v>
      </c>
      <c r="P78" s="20">
        <f>J78</f>
        <v>603.53</v>
      </c>
      <c r="Q78" s="20">
        <f>L78</f>
        <v>5.2739399999999996</v>
      </c>
      <c r="W78">
        <f>IF(Source!BI34&lt;=1,H73+H74+H75+H76, 0)</f>
        <v>99.28</v>
      </c>
      <c r="X78">
        <f>IF(Source!BI34=2,H73+H74+H75+H76, 0)</f>
        <v>0</v>
      </c>
      <c r="Y78">
        <f>IF(Source!BI34=3,H73+H74+H75+H76, 0)</f>
        <v>0</v>
      </c>
      <c r="Z78">
        <f>IF(Source!BI34=4,H73+H74+H75+H76, 0)</f>
        <v>0</v>
      </c>
    </row>
    <row r="79" spans="1:26" ht="42.75" x14ac:dyDescent="0.2">
      <c r="A79" s="42" t="str">
        <f>Source!E35</f>
        <v>8</v>
      </c>
      <c r="B79" s="43" t="str">
        <f>Source!F35</f>
        <v>т01-01-01-041</v>
      </c>
      <c r="C79" s="43" t="str">
        <f>Source!G35</f>
        <v>Погрузочные работы при автомобильных перевозках мусора строительного с погрузкой вручную</v>
      </c>
      <c r="D79" s="30" t="str">
        <f>Source!H35</f>
        <v>1 Т ГРУЗА</v>
      </c>
      <c r="E79" s="31">
        <f>Source!I35</f>
        <v>17.55</v>
      </c>
      <c r="F79" s="32">
        <f>Source!AL35+Source!AM35+Source!AO35</f>
        <v>0</v>
      </c>
      <c r="G79" s="33"/>
      <c r="H79" s="32"/>
      <c r="I79" s="33" t="str">
        <f>Source!BO35</f>
        <v/>
      </c>
      <c r="J79" s="33"/>
      <c r="K79" s="32"/>
      <c r="L79" s="36"/>
      <c r="S79">
        <f>ROUND((Source!FX35/100)*((ROUND(Source!AF35*Source!I35, 2)+ROUND(Source!AE35*Source!I35, 2))), 2)</f>
        <v>0</v>
      </c>
      <c r="T79">
        <f>Source!X35</f>
        <v>0</v>
      </c>
      <c r="U79">
        <f>ROUND((Source!FY35/100)*((ROUND(Source!AF35*Source!I35, 2)+ROUND(Source!AE35*Source!I35, 2))), 2)</f>
        <v>0</v>
      </c>
      <c r="V79">
        <f>Source!Y35</f>
        <v>0</v>
      </c>
    </row>
    <row r="80" spans="1:26" ht="15" x14ac:dyDescent="0.25">
      <c r="G80" s="49">
        <f>H79</f>
        <v>0</v>
      </c>
      <c r="H80" s="49"/>
      <c r="J80" s="49">
        <f>K79</f>
        <v>0</v>
      </c>
      <c r="K80" s="49"/>
      <c r="L80" s="35">
        <f>Source!U35</f>
        <v>0</v>
      </c>
      <c r="O80" s="20">
        <f>G80</f>
        <v>0</v>
      </c>
      <c r="P80" s="20">
        <f>J80</f>
        <v>0</v>
      </c>
      <c r="Q80" s="20">
        <f>L80</f>
        <v>0</v>
      </c>
      <c r="W80">
        <f>IF(Source!BI35&lt;=1,H79, 0)</f>
        <v>0</v>
      </c>
      <c r="X80">
        <f>IF(Source!BI35=2,H79, 0)</f>
        <v>0</v>
      </c>
      <c r="Y80">
        <f>IF(Source!BI35=3,H79, 0)</f>
        <v>0</v>
      </c>
      <c r="Z80">
        <f>IF(Source!BI35=4,H79, 0)</f>
        <v>0</v>
      </c>
    </row>
    <row r="81" spans="1:26" ht="57" x14ac:dyDescent="0.2">
      <c r="A81" s="42" t="str">
        <f>Source!E36</f>
        <v>9</v>
      </c>
      <c r="B81" s="43" t="str">
        <f>Source!F36</f>
        <v>т03-01-02-012</v>
      </c>
      <c r="C81" s="43" t="str">
        <f>Source!G36</f>
        <v>Перевозка грузов II класса автомобилями бортовыми грузоподъемностью до 15 т на расстояние до 12 км</v>
      </c>
      <c r="D81" s="30" t="str">
        <f>Source!H36</f>
        <v>1 Т ГРУЗА</v>
      </c>
      <c r="E81" s="31">
        <f>Source!I36</f>
        <v>17.55</v>
      </c>
      <c r="F81" s="32">
        <f>Source!AL36+Source!AM36+Source!AO36</f>
        <v>0</v>
      </c>
      <c r="G81" s="33"/>
      <c r="H81" s="32"/>
      <c r="I81" s="33" t="str">
        <f>Source!BO36</f>
        <v/>
      </c>
      <c r="J81" s="33"/>
      <c r="K81" s="32"/>
      <c r="L81" s="36"/>
      <c r="S81">
        <f>ROUND((Source!FX36/100)*((ROUND(Source!AF36*Source!I36, 2)+ROUND(Source!AE36*Source!I36, 2))), 2)</f>
        <v>0</v>
      </c>
      <c r="T81">
        <f>Source!X36</f>
        <v>0</v>
      </c>
      <c r="U81">
        <f>ROUND((Source!FY36/100)*((ROUND(Source!AF36*Source!I36, 2)+ROUND(Source!AE36*Source!I36, 2))), 2)</f>
        <v>0</v>
      </c>
      <c r="V81">
        <f>Source!Y36</f>
        <v>0</v>
      </c>
    </row>
    <row r="82" spans="1:26" ht="15" x14ac:dyDescent="0.25">
      <c r="G82" s="49">
        <f>H81</f>
        <v>0</v>
      </c>
      <c r="H82" s="49"/>
      <c r="J82" s="49">
        <f>K81</f>
        <v>0</v>
      </c>
      <c r="K82" s="49"/>
      <c r="L82" s="35">
        <f>Source!U36</f>
        <v>0</v>
      </c>
      <c r="O82" s="20">
        <f>G82</f>
        <v>0</v>
      </c>
      <c r="P82" s="20">
        <f>J82</f>
        <v>0</v>
      </c>
      <c r="Q82" s="20">
        <f>L82</f>
        <v>0</v>
      </c>
      <c r="W82">
        <f>IF(Source!BI36&lt;=1,H81, 0)</f>
        <v>0</v>
      </c>
      <c r="X82">
        <f>IF(Source!BI36=2,H81, 0)</f>
        <v>0</v>
      </c>
      <c r="Y82">
        <f>IF(Source!BI36=3,H81, 0)</f>
        <v>0</v>
      </c>
      <c r="Z82">
        <f>IF(Source!BI36=4,H81, 0)</f>
        <v>0</v>
      </c>
    </row>
    <row r="83" spans="1:26" ht="28.5" x14ac:dyDescent="0.2">
      <c r="A83" s="40" t="str">
        <f>Source!E37</f>
        <v>10</v>
      </c>
      <c r="B83" s="41" t="str">
        <f>Source!F37</f>
        <v>09-04-012-01</v>
      </c>
      <c r="C83" s="41" t="str">
        <f>Source!G37</f>
        <v>Установка металлических дверных блоков в готовые проемы</v>
      </c>
      <c r="D83" s="24" t="str">
        <f>Source!H37</f>
        <v>м2</v>
      </c>
      <c r="E83" s="11">
        <f>Source!I37</f>
        <v>10.32</v>
      </c>
      <c r="F83" s="25">
        <f>Source!AL37+Source!AM37+Source!AO37</f>
        <v>63.94</v>
      </c>
      <c r="G83" s="26"/>
      <c r="H83" s="25"/>
      <c r="I83" s="26" t="str">
        <f>Source!BO37</f>
        <v/>
      </c>
      <c r="J83" s="26"/>
      <c r="K83" s="25"/>
      <c r="L83" s="27"/>
      <c r="S83">
        <f>ROUND((Source!FX37/100)*((ROUND(Source!AF37*Source!I37, 2)+ROUND(Source!AE37*Source!I37, 2))), 2)</f>
        <v>249.44</v>
      </c>
      <c r="T83">
        <f>Source!X37</f>
        <v>1516.58</v>
      </c>
      <c r="U83">
        <f>ROUND((Source!FY37/100)*((ROUND(Source!AF37*Source!I37, 2)+ROUND(Source!AE37*Source!I37, 2))), 2)</f>
        <v>222.49</v>
      </c>
      <c r="V83">
        <f>Source!Y37</f>
        <v>1348.07</v>
      </c>
    </row>
    <row r="84" spans="1:26" ht="14.25" x14ac:dyDescent="0.2">
      <c r="A84" s="40"/>
      <c r="B84" s="41"/>
      <c r="C84" s="41" t="s">
        <v>1333</v>
      </c>
      <c r="D84" s="24"/>
      <c r="E84" s="11"/>
      <c r="F84" s="25">
        <f>Source!AO37</f>
        <v>23.81</v>
      </c>
      <c r="G84" s="26" t="str">
        <f>Source!DG37</f>
        <v>)*1,15</v>
      </c>
      <c r="H84" s="25">
        <f>ROUND(Source!AF37*Source!I37, 2)</f>
        <v>282.56</v>
      </c>
      <c r="I84" s="26"/>
      <c r="J84" s="26">
        <f>IF(Source!BA37&lt;&gt; 0, Source!BA37, 1)</f>
        <v>6.08</v>
      </c>
      <c r="K84" s="25">
        <f>Source!S37</f>
        <v>1717.97</v>
      </c>
      <c r="L84" s="27"/>
      <c r="R84">
        <f>H84</f>
        <v>282.56</v>
      </c>
    </row>
    <row r="85" spans="1:26" ht="14.25" x14ac:dyDescent="0.2">
      <c r="A85" s="40"/>
      <c r="B85" s="41"/>
      <c r="C85" s="41" t="s">
        <v>342</v>
      </c>
      <c r="D85" s="24"/>
      <c r="E85" s="11"/>
      <c r="F85" s="25">
        <f>Source!AM37</f>
        <v>14.41</v>
      </c>
      <c r="G85" s="26" t="str">
        <f>Source!DE37</f>
        <v>)*1,25</v>
      </c>
      <c r="H85" s="25">
        <f>ROUND(Source!AD37*Source!I37, 2)</f>
        <v>185.86</v>
      </c>
      <c r="I85" s="26"/>
      <c r="J85" s="26">
        <f>IF(Source!BB37&lt;&gt; 0, Source!BB37, 1)</f>
        <v>6.08</v>
      </c>
      <c r="K85" s="25">
        <f>Source!Q37</f>
        <v>1130.05</v>
      </c>
      <c r="L85" s="27"/>
    </row>
    <row r="86" spans="1:26" ht="14.25" x14ac:dyDescent="0.2">
      <c r="A86" s="40"/>
      <c r="B86" s="41"/>
      <c r="C86" s="41" t="s">
        <v>1334</v>
      </c>
      <c r="D86" s="24"/>
      <c r="E86" s="11"/>
      <c r="F86" s="25">
        <f>Source!AN37</f>
        <v>1.97</v>
      </c>
      <c r="G86" s="26" t="str">
        <f>Source!DF37</f>
        <v>)*1,25</v>
      </c>
      <c r="H86" s="28">
        <f>ROUND(Source!AE37*Source!I37, 2)</f>
        <v>25.39</v>
      </c>
      <c r="I86" s="26"/>
      <c r="J86" s="26">
        <f>IF(Source!BS37&lt;&gt; 0, Source!BS37, 1)</f>
        <v>6.08</v>
      </c>
      <c r="K86" s="28">
        <f>Source!R37</f>
        <v>154.35</v>
      </c>
      <c r="L86" s="27"/>
      <c r="R86">
        <f>H86</f>
        <v>25.39</v>
      </c>
    </row>
    <row r="87" spans="1:26" ht="14.25" x14ac:dyDescent="0.2">
      <c r="A87" s="40"/>
      <c r="B87" s="41"/>
      <c r="C87" s="41" t="s">
        <v>1340</v>
      </c>
      <c r="D87" s="24"/>
      <c r="E87" s="11"/>
      <c r="F87" s="25">
        <f>Source!AL37</f>
        <v>25.72</v>
      </c>
      <c r="G87" s="26" t="str">
        <f>Source!DD37</f>
        <v/>
      </c>
      <c r="H87" s="25">
        <f>ROUND(Source!AC37*Source!I37, 2)</f>
        <v>265.43</v>
      </c>
      <c r="I87" s="26"/>
      <c r="J87" s="26">
        <f>IF(Source!BC37&lt;&gt; 0, Source!BC37, 1)</f>
        <v>6.08</v>
      </c>
      <c r="K87" s="25">
        <f>Source!P37</f>
        <v>1613.82</v>
      </c>
      <c r="L87" s="27"/>
    </row>
    <row r="88" spans="1:26" ht="14.25" x14ac:dyDescent="0.2">
      <c r="A88" s="40"/>
      <c r="B88" s="41"/>
      <c r="C88" s="41" t="s">
        <v>1335</v>
      </c>
      <c r="D88" s="24" t="s">
        <v>1336</v>
      </c>
      <c r="E88" s="11">
        <f>Source!BZ37</f>
        <v>90</v>
      </c>
      <c r="F88" s="51" t="str">
        <f>CONCATENATE(" )", Source!DL37, Source!FT37, "=", Source!FX37)</f>
        <v xml:space="preserve"> )*0,9=81</v>
      </c>
      <c r="G88" s="52"/>
      <c r="H88" s="25">
        <f>SUM(S83:S93)</f>
        <v>249.44</v>
      </c>
      <c r="I88" s="29"/>
      <c r="J88" s="23">
        <f>Source!AT37</f>
        <v>81</v>
      </c>
      <c r="K88" s="25">
        <f>SUM(T83:T93)</f>
        <v>1516.58</v>
      </c>
      <c r="L88" s="27"/>
    </row>
    <row r="89" spans="1:26" ht="14.25" x14ac:dyDescent="0.2">
      <c r="A89" s="40"/>
      <c r="B89" s="41"/>
      <c r="C89" s="41" t="s">
        <v>1337</v>
      </c>
      <c r="D89" s="24" t="s">
        <v>1336</v>
      </c>
      <c r="E89" s="11">
        <f>Source!CA37</f>
        <v>85</v>
      </c>
      <c r="F89" s="51" t="str">
        <f>CONCATENATE(" )", Source!DM37, Source!FU37, "=", Source!FY37)</f>
        <v xml:space="preserve"> )*0,85=72,25</v>
      </c>
      <c r="G89" s="52"/>
      <c r="H89" s="25">
        <f>SUM(U83:U93)</f>
        <v>222.49</v>
      </c>
      <c r="I89" s="29"/>
      <c r="J89" s="23">
        <f>Source!AU37</f>
        <v>72</v>
      </c>
      <c r="K89" s="25">
        <f>SUM(V83:V93)</f>
        <v>1348.07</v>
      </c>
      <c r="L89" s="27"/>
    </row>
    <row r="90" spans="1:26" ht="14.25" x14ac:dyDescent="0.2">
      <c r="A90" s="40"/>
      <c r="B90" s="41"/>
      <c r="C90" s="41" t="s">
        <v>1338</v>
      </c>
      <c r="D90" s="24" t="s">
        <v>1339</v>
      </c>
      <c r="E90" s="11">
        <f>Source!AQ37</f>
        <v>2.4</v>
      </c>
      <c r="F90" s="25"/>
      <c r="G90" s="26" t="str">
        <f>Source!DI37</f>
        <v>)*1,15</v>
      </c>
      <c r="H90" s="25"/>
      <c r="I90" s="26"/>
      <c r="J90" s="26"/>
      <c r="K90" s="25"/>
      <c r="L90" s="37">
        <f>Source!U37</f>
        <v>28.4832</v>
      </c>
    </row>
    <row r="91" spans="1:26" ht="42.75" x14ac:dyDescent="0.2">
      <c r="A91" s="40" t="str">
        <f>Source!E38</f>
        <v>10,1</v>
      </c>
      <c r="B91" s="41" t="str">
        <f>Source!F38</f>
        <v>01.7.04.07-0002</v>
      </c>
      <c r="C91" s="41" t="str">
        <f>Source!G38</f>
        <v>Скобяные изделия для блоков входных дверей в помещение двупольных</v>
      </c>
      <c r="D91" s="24" t="str">
        <f>Source!H38</f>
        <v>компл.</v>
      </c>
      <c r="E91" s="11">
        <f>Source!I38</f>
        <v>3.0000000000000004</v>
      </c>
      <c r="F91" s="25">
        <f>Source!AL38+Source!AM38+Source!AO38</f>
        <v>94.68</v>
      </c>
      <c r="G91" s="38" t="s">
        <v>3</v>
      </c>
      <c r="H91" s="25">
        <f>ROUND(Source!AC38*Source!I38, 2)+ROUND(Source!AD38*Source!I38, 2)+ROUND(Source!AF38*Source!I38, 2)</f>
        <v>284.04000000000002</v>
      </c>
      <c r="I91" s="26"/>
      <c r="J91" s="26">
        <f>IF(Source!BC38&lt;&gt; 0, Source!BC38, 1)</f>
        <v>6.08</v>
      </c>
      <c r="K91" s="25">
        <f>Source!O38</f>
        <v>1726.96</v>
      </c>
      <c r="L91" s="27"/>
      <c r="S91">
        <f>ROUND((Source!FX38/100)*((ROUND(Source!AF38*Source!I38, 2)+ROUND(Source!AE38*Source!I38, 2))), 2)</f>
        <v>0</v>
      </c>
      <c r="T91">
        <f>Source!X38</f>
        <v>0</v>
      </c>
      <c r="U91">
        <f>ROUND((Source!FY38/100)*((ROUND(Source!AF38*Source!I38, 2)+ROUND(Source!AE38*Source!I38, 2))), 2)</f>
        <v>0</v>
      </c>
      <c r="V91">
        <f>Source!Y38</f>
        <v>0</v>
      </c>
      <c r="W91">
        <f>IF(Source!BI38&lt;=1,H91, 0)</f>
        <v>284.04000000000002</v>
      </c>
      <c r="X91">
        <f>IF(Source!BI38=2,H91, 0)</f>
        <v>0</v>
      </c>
      <c r="Y91">
        <f>IF(Source!BI38=3,H91, 0)</f>
        <v>0</v>
      </c>
      <c r="Z91">
        <f>IF(Source!BI38=4,H91, 0)</f>
        <v>0</v>
      </c>
    </row>
    <row r="92" spans="1:26" ht="42.75" x14ac:dyDescent="0.2">
      <c r="A92" s="40" t="str">
        <f>Source!E39</f>
        <v>10,2</v>
      </c>
      <c r="B92" s="41" t="str">
        <f>Source!F39</f>
        <v>07.1.01.01-0010</v>
      </c>
      <c r="C92" s="41" t="str">
        <f>Source!G39</f>
        <v>Дверь противопожарная металлическая однопольная ДПМ-01/30, размером 800х2100 мм</v>
      </c>
      <c r="D92" s="24" t="str">
        <f>Source!H39</f>
        <v>шт.</v>
      </c>
      <c r="E92" s="11">
        <f>Source!I39</f>
        <v>0.99999999999999989</v>
      </c>
      <c r="F92" s="25">
        <f>Source!AL39+Source!AM39+Source!AO39</f>
        <v>2785.7</v>
      </c>
      <c r="G92" s="38" t="s">
        <v>3</v>
      </c>
      <c r="H92" s="25">
        <f>ROUND(Source!AC39*Source!I39, 2)+ROUND(Source!AD39*Source!I39, 2)+ROUND(Source!AF39*Source!I39, 2)</f>
        <v>2785.7</v>
      </c>
      <c r="I92" s="26"/>
      <c r="J92" s="26">
        <f>IF(Source!BC39&lt;&gt; 0, Source!BC39, 1)</f>
        <v>6.08</v>
      </c>
      <c r="K92" s="25">
        <f>Source!O39</f>
        <v>16937.060000000001</v>
      </c>
      <c r="L92" s="27"/>
      <c r="S92">
        <f>ROUND((Source!FX39/100)*((ROUND(Source!AF39*Source!I39, 2)+ROUND(Source!AE39*Source!I39, 2))), 2)</f>
        <v>0</v>
      </c>
      <c r="T92">
        <f>Source!X39</f>
        <v>0</v>
      </c>
      <c r="U92">
        <f>ROUND((Source!FY39/100)*((ROUND(Source!AF39*Source!I39, 2)+ROUND(Source!AE39*Source!I39, 2))), 2)</f>
        <v>0</v>
      </c>
      <c r="V92">
        <f>Source!Y39</f>
        <v>0</v>
      </c>
      <c r="W92">
        <f>IF(Source!BI39&lt;=1,H92, 0)</f>
        <v>2785.7</v>
      </c>
      <c r="X92">
        <f>IF(Source!BI39=2,H92, 0)</f>
        <v>0</v>
      </c>
      <c r="Y92">
        <f>IF(Source!BI39=3,H92, 0)</f>
        <v>0</v>
      </c>
      <c r="Z92">
        <f>IF(Source!BI39=4,H92, 0)</f>
        <v>0</v>
      </c>
    </row>
    <row r="93" spans="1:26" ht="42.75" x14ac:dyDescent="0.2">
      <c r="A93" s="42" t="str">
        <f>Source!E40</f>
        <v>10,3</v>
      </c>
      <c r="B93" s="43" t="str">
        <f>Source!F40</f>
        <v>07.1.01.03-0002</v>
      </c>
      <c r="C93" s="43" t="str">
        <f>Source!G40</f>
        <v>Блок дверной стальной наружный двупольный ДСН ДКН, площадь 2,73 м2 (ГОСТ 31173-2003)</v>
      </c>
      <c r="D93" s="30" t="str">
        <f>Source!H40</f>
        <v>м2</v>
      </c>
      <c r="E93" s="31">
        <f>Source!I40</f>
        <v>8.64</v>
      </c>
      <c r="F93" s="32">
        <f>Source!AL40+Source!AM40+Source!AO40</f>
        <v>1465.11</v>
      </c>
      <c r="G93" s="39" t="s">
        <v>3</v>
      </c>
      <c r="H93" s="32">
        <f>ROUND(Source!AC40*Source!I40, 2)+ROUND(Source!AD40*Source!I40, 2)+ROUND(Source!AF40*Source!I40, 2)</f>
        <v>12658.55</v>
      </c>
      <c r="I93" s="33"/>
      <c r="J93" s="33">
        <f>IF(Source!BC40&lt;&gt; 0, Source!BC40, 1)</f>
        <v>6.08</v>
      </c>
      <c r="K93" s="32">
        <f>Source!O40</f>
        <v>76963.990000000005</v>
      </c>
      <c r="L93" s="36"/>
      <c r="S93">
        <f>ROUND((Source!FX40/100)*((ROUND(Source!AF40*Source!I40, 2)+ROUND(Source!AE40*Source!I40, 2))), 2)</f>
        <v>0</v>
      </c>
      <c r="T93">
        <f>Source!X40</f>
        <v>0</v>
      </c>
      <c r="U93">
        <f>ROUND((Source!FY40/100)*((ROUND(Source!AF40*Source!I40, 2)+ROUND(Source!AE40*Source!I40, 2))), 2)</f>
        <v>0</v>
      </c>
      <c r="V93">
        <f>Source!Y40</f>
        <v>0</v>
      </c>
      <c r="W93">
        <f>IF(Source!BI40&lt;=1,H93, 0)</f>
        <v>12658.55</v>
      </c>
      <c r="X93">
        <f>IF(Source!BI40=2,H93, 0)</f>
        <v>0</v>
      </c>
      <c r="Y93">
        <f>IF(Source!BI40=3,H93, 0)</f>
        <v>0</v>
      </c>
      <c r="Z93">
        <f>IF(Source!BI40=4,H93, 0)</f>
        <v>0</v>
      </c>
    </row>
    <row r="94" spans="1:26" ht="15" x14ac:dyDescent="0.25">
      <c r="G94" s="49">
        <f>H84+H85+H87+H88+H89+SUM(H91:H93)</f>
        <v>16934.07</v>
      </c>
      <c r="H94" s="49"/>
      <c r="J94" s="49">
        <f>K84+K85+K87+K88+K89+SUM(K91:K93)</f>
        <v>102954.50000000001</v>
      </c>
      <c r="K94" s="49"/>
      <c r="L94" s="35">
        <f>Source!U37</f>
        <v>28.4832</v>
      </c>
      <c r="O94" s="20">
        <f>G94</f>
        <v>16934.07</v>
      </c>
      <c r="P94" s="20">
        <f>J94</f>
        <v>102954.50000000001</v>
      </c>
      <c r="Q94" s="20">
        <f>L94</f>
        <v>28.4832</v>
      </c>
      <c r="W94">
        <f>IF(Source!BI37&lt;=1,H84+H85+H87+H88+H89, 0)</f>
        <v>1205.78</v>
      </c>
      <c r="X94">
        <f>IF(Source!BI37=2,H84+H85+H87+H88+H89, 0)</f>
        <v>0</v>
      </c>
      <c r="Y94">
        <f>IF(Source!BI37=3,H84+H85+H87+H88+H89, 0)</f>
        <v>0</v>
      </c>
      <c r="Z94">
        <f>IF(Source!BI37=4,H84+H85+H87+H88+H89, 0)</f>
        <v>0</v>
      </c>
    </row>
    <row r="95" spans="1:26" ht="57" x14ac:dyDescent="0.2">
      <c r="A95" s="40" t="str">
        <f>Source!E41</f>
        <v>11</v>
      </c>
      <c r="B95" s="41" t="str">
        <f>Source!F41</f>
        <v>10-01-039-01</v>
      </c>
      <c r="C95" s="41" t="str">
        <f>Source!G41</f>
        <v>Установка блоков в наружных и внутренних дверных проемах в каменных стенах, площадь проема до 3 м2</v>
      </c>
      <c r="D95" s="24" t="str">
        <f>Source!H41</f>
        <v>100 м2</v>
      </c>
      <c r="E95" s="11">
        <f>Source!I41</f>
        <v>0.1512</v>
      </c>
      <c r="F95" s="25">
        <f>Source!AL41+Source!AM41+Source!AO41</f>
        <v>3493.69</v>
      </c>
      <c r="G95" s="26"/>
      <c r="H95" s="25"/>
      <c r="I95" s="26" t="str">
        <f>Source!BO41</f>
        <v/>
      </c>
      <c r="J95" s="26"/>
      <c r="K95" s="25"/>
      <c r="L95" s="27"/>
      <c r="S95">
        <f>ROUND((Source!FX41/100)*((ROUND(Source!AF41*Source!I41, 2)+ROUND(Source!AE41*Source!I41, 2))), 2)</f>
        <v>182.66</v>
      </c>
      <c r="T95">
        <f>Source!X41</f>
        <v>1108.48</v>
      </c>
      <c r="U95">
        <f>ROUND((Source!FY41/100)*((ROUND(Source!AF41*Source!I41, 2)+ROUND(Source!AE41*Source!I41, 2))), 2)</f>
        <v>92.11</v>
      </c>
      <c r="V95">
        <f>Source!Y41</f>
        <v>564.70000000000005</v>
      </c>
    </row>
    <row r="96" spans="1:26" x14ac:dyDescent="0.2">
      <c r="C96" s="19" t="str">
        <f>"Объем: "&amp;Source!I41&amp;"=15,12/"&amp;"100"</f>
        <v>Объем: 0,1512=15,12/100</v>
      </c>
    </row>
    <row r="97" spans="1:26" ht="14.25" x14ac:dyDescent="0.2">
      <c r="A97" s="40"/>
      <c r="B97" s="41"/>
      <c r="C97" s="41" t="s">
        <v>1333</v>
      </c>
      <c r="D97" s="24"/>
      <c r="E97" s="11"/>
      <c r="F97" s="25">
        <f>Source!AO41</f>
        <v>821.89</v>
      </c>
      <c r="G97" s="26" t="str">
        <f>Source!DG41</f>
        <v>)*1,15</v>
      </c>
      <c r="H97" s="25">
        <f>ROUND(Source!AF41*Source!I41, 2)</f>
        <v>142.91</v>
      </c>
      <c r="I97" s="26"/>
      <c r="J97" s="26">
        <f>IF(Source!BA41&lt;&gt; 0, Source!BA41, 1)</f>
        <v>6.08</v>
      </c>
      <c r="K97" s="25">
        <f>Source!S41</f>
        <v>868.89</v>
      </c>
      <c r="L97" s="27"/>
      <c r="R97">
        <f>H97</f>
        <v>142.91</v>
      </c>
    </row>
    <row r="98" spans="1:26" ht="14.25" x14ac:dyDescent="0.2">
      <c r="A98" s="40"/>
      <c r="B98" s="41"/>
      <c r="C98" s="41" t="s">
        <v>342</v>
      </c>
      <c r="D98" s="24"/>
      <c r="E98" s="11"/>
      <c r="F98" s="25">
        <f>Source!AM41</f>
        <v>967.98</v>
      </c>
      <c r="G98" s="26" t="str">
        <f>Source!DE41</f>
        <v>)*1,25</v>
      </c>
      <c r="H98" s="25">
        <f>ROUND(Source!AD41*Source!I41, 2)</f>
        <v>182.95</v>
      </c>
      <c r="I98" s="26"/>
      <c r="J98" s="26">
        <f>IF(Source!BB41&lt;&gt; 0, Source!BB41, 1)</f>
        <v>6.08</v>
      </c>
      <c r="K98" s="25">
        <f>Source!Q41</f>
        <v>1112.33</v>
      </c>
      <c r="L98" s="27"/>
    </row>
    <row r="99" spans="1:26" ht="14.25" x14ac:dyDescent="0.2">
      <c r="A99" s="40"/>
      <c r="B99" s="41"/>
      <c r="C99" s="41" t="s">
        <v>1334</v>
      </c>
      <c r="D99" s="24"/>
      <c r="E99" s="11"/>
      <c r="F99" s="25">
        <f>Source!AN41</f>
        <v>153.9</v>
      </c>
      <c r="G99" s="26" t="str">
        <f>Source!DF41</f>
        <v>)*1,25</v>
      </c>
      <c r="H99" s="28">
        <f>ROUND(Source!AE41*Source!I41, 2)</f>
        <v>29.09</v>
      </c>
      <c r="I99" s="26"/>
      <c r="J99" s="26">
        <f>IF(Source!BS41&lt;&gt; 0, Source!BS41, 1)</f>
        <v>6.08</v>
      </c>
      <c r="K99" s="28">
        <f>Source!R41</f>
        <v>176.85</v>
      </c>
      <c r="L99" s="27"/>
      <c r="R99">
        <f>H99</f>
        <v>29.09</v>
      </c>
    </row>
    <row r="100" spans="1:26" ht="14.25" x14ac:dyDescent="0.2">
      <c r="A100" s="40"/>
      <c r="B100" s="41"/>
      <c r="C100" s="41" t="s">
        <v>1340</v>
      </c>
      <c r="D100" s="24"/>
      <c r="E100" s="11"/>
      <c r="F100" s="25">
        <f>Source!AL41</f>
        <v>1703.82</v>
      </c>
      <c r="G100" s="26" t="str">
        <f>Source!DD41</f>
        <v/>
      </c>
      <c r="H100" s="25">
        <f>ROUND(Source!AC41*Source!I41, 2)</f>
        <v>257.62</v>
      </c>
      <c r="I100" s="26"/>
      <c r="J100" s="26">
        <f>IF(Source!BC41&lt;&gt; 0, Source!BC41, 1)</f>
        <v>6.08</v>
      </c>
      <c r="K100" s="25">
        <f>Source!P41</f>
        <v>1566.31</v>
      </c>
      <c r="L100" s="27"/>
    </row>
    <row r="101" spans="1:26" ht="14.25" x14ac:dyDescent="0.2">
      <c r="A101" s="40"/>
      <c r="B101" s="41"/>
      <c r="C101" s="41" t="s">
        <v>1335</v>
      </c>
      <c r="D101" s="24" t="s">
        <v>1336</v>
      </c>
      <c r="E101" s="11">
        <f>Source!BZ41</f>
        <v>118</v>
      </c>
      <c r="F101" s="51" t="str">
        <f>CONCATENATE(" )", Source!DL41, Source!FT41, "=", Source!FX41)</f>
        <v xml:space="preserve"> )*0,9=106,2</v>
      </c>
      <c r="G101" s="52"/>
      <c r="H101" s="25">
        <f>SUM(S95:S107)</f>
        <v>182.66</v>
      </c>
      <c r="I101" s="29"/>
      <c r="J101" s="23">
        <f>Source!AT41</f>
        <v>106</v>
      </c>
      <c r="K101" s="25">
        <f>SUM(T95:T107)</f>
        <v>1108.48</v>
      </c>
      <c r="L101" s="27"/>
    </row>
    <row r="102" spans="1:26" ht="14.25" x14ac:dyDescent="0.2">
      <c r="A102" s="40"/>
      <c r="B102" s="41"/>
      <c r="C102" s="41" t="s">
        <v>1337</v>
      </c>
      <c r="D102" s="24" t="s">
        <v>1336</v>
      </c>
      <c r="E102" s="11">
        <f>Source!CA41</f>
        <v>63</v>
      </c>
      <c r="F102" s="51" t="str">
        <f>CONCATENATE(" )", Source!DM41, Source!FU41, "=", Source!FY41)</f>
        <v xml:space="preserve"> )*0,85=53,55</v>
      </c>
      <c r="G102" s="52"/>
      <c r="H102" s="25">
        <f>SUM(U95:U107)</f>
        <v>92.11</v>
      </c>
      <c r="I102" s="29"/>
      <c r="J102" s="23">
        <f>Source!AU41</f>
        <v>54</v>
      </c>
      <c r="K102" s="25">
        <f>SUM(V95:V107)</f>
        <v>564.70000000000005</v>
      </c>
      <c r="L102" s="27"/>
    </row>
    <row r="103" spans="1:26" ht="14.25" x14ac:dyDescent="0.2">
      <c r="A103" s="40"/>
      <c r="B103" s="41"/>
      <c r="C103" s="41" t="s">
        <v>1338</v>
      </c>
      <c r="D103" s="24" t="s">
        <v>1339</v>
      </c>
      <c r="E103" s="11">
        <f>Source!AQ41</f>
        <v>89.53</v>
      </c>
      <c r="F103" s="25"/>
      <c r="G103" s="26" t="str">
        <f>Source!DI41</f>
        <v>)*1,15</v>
      </c>
      <c r="H103" s="25"/>
      <c r="I103" s="26"/>
      <c r="J103" s="26"/>
      <c r="K103" s="25"/>
      <c r="L103" s="37">
        <f>Source!U41</f>
        <v>15.567476399999999</v>
      </c>
    </row>
    <row r="104" spans="1:26" ht="28.5" x14ac:dyDescent="0.2">
      <c r="A104" s="40" t="str">
        <f>Source!E42</f>
        <v>11,1</v>
      </c>
      <c r="B104" s="41" t="str">
        <f>Source!F42</f>
        <v>01.7.04.07-0011</v>
      </c>
      <c r="C104" s="41" t="str">
        <f>Source!G42</f>
        <v>Скобяные изделия для блоков входных однопольных</v>
      </c>
      <c r="D104" s="24" t="str">
        <f>Source!H42</f>
        <v>компл.</v>
      </c>
      <c r="E104" s="11">
        <f>Source!I42</f>
        <v>9</v>
      </c>
      <c r="F104" s="25">
        <f>Source!AL42+Source!AM42+Source!AO42</f>
        <v>94.68</v>
      </c>
      <c r="G104" s="38" t="s">
        <v>3</v>
      </c>
      <c r="H104" s="25">
        <f>ROUND(Source!AC42*Source!I42, 2)+ROUND(Source!AD42*Source!I42, 2)+ROUND(Source!AF42*Source!I42, 2)</f>
        <v>852.12</v>
      </c>
      <c r="I104" s="26"/>
      <c r="J104" s="26">
        <f>IF(Source!BC42&lt;&gt; 0, Source!BC42, 1)</f>
        <v>6.08</v>
      </c>
      <c r="K104" s="25">
        <f>Source!O42</f>
        <v>5180.8900000000003</v>
      </c>
      <c r="L104" s="27"/>
      <c r="S104">
        <f>ROUND((Source!FX42/100)*((ROUND(Source!AF42*Source!I42, 2)+ROUND(Source!AE42*Source!I42, 2))), 2)</f>
        <v>0</v>
      </c>
      <c r="T104">
        <f>Source!X42</f>
        <v>0</v>
      </c>
      <c r="U104">
        <f>ROUND((Source!FY42/100)*((ROUND(Source!AF42*Source!I42, 2)+ROUND(Source!AE42*Source!I42, 2))), 2)</f>
        <v>0</v>
      </c>
      <c r="V104">
        <f>Source!Y42</f>
        <v>0</v>
      </c>
      <c r="W104">
        <f>IF(Source!BI42&lt;=1,H104, 0)</f>
        <v>852.12</v>
      </c>
      <c r="X104">
        <f>IF(Source!BI42=2,H104, 0)</f>
        <v>0</v>
      </c>
      <c r="Y104">
        <f>IF(Source!BI42=3,H104, 0)</f>
        <v>0</v>
      </c>
      <c r="Z104">
        <f>IF(Source!BI42=4,H104, 0)</f>
        <v>0</v>
      </c>
    </row>
    <row r="105" spans="1:26" ht="71.25" x14ac:dyDescent="0.2">
      <c r="A105" s="40" t="str">
        <f>Source!E43</f>
        <v>11,2</v>
      </c>
      <c r="B105" s="41" t="str">
        <f>Source!F43</f>
        <v>11.2.02.01-0013</v>
      </c>
      <c r="C105" s="41" t="str">
        <f>Source!G43</f>
        <v>Блок дверной, одностворчатый, 3-х филёнчатый, глухой сосновый,массивный, без лака, модель FF PUUVALMIS 3P, размер дверного полотна  900x2100 мм</v>
      </c>
      <c r="D105" s="24" t="str">
        <f>Source!H43</f>
        <v>компл.</v>
      </c>
      <c r="E105" s="11">
        <f>Source!I43</f>
        <v>3</v>
      </c>
      <c r="F105" s="25">
        <f>Source!AL43+Source!AM43+Source!AO43</f>
        <v>1435.96</v>
      </c>
      <c r="G105" s="38" t="s">
        <v>3</v>
      </c>
      <c r="H105" s="25">
        <f>ROUND(Source!AC43*Source!I43, 2)+ROUND(Source!AD43*Source!I43, 2)+ROUND(Source!AF43*Source!I43, 2)</f>
        <v>4307.88</v>
      </c>
      <c r="I105" s="26"/>
      <c r="J105" s="26">
        <f>IF(Source!BC43&lt;&gt; 0, Source!BC43, 1)</f>
        <v>6.08</v>
      </c>
      <c r="K105" s="25">
        <f>Source!O43</f>
        <v>26191.91</v>
      </c>
      <c r="L105" s="27"/>
      <c r="S105">
        <f>ROUND((Source!FX43/100)*((ROUND(Source!AF43*Source!I43, 2)+ROUND(Source!AE43*Source!I43, 2))), 2)</f>
        <v>0</v>
      </c>
      <c r="T105">
        <f>Source!X43</f>
        <v>0</v>
      </c>
      <c r="U105">
        <f>ROUND((Source!FY43/100)*((ROUND(Source!AF43*Source!I43, 2)+ROUND(Source!AE43*Source!I43, 2))), 2)</f>
        <v>0</v>
      </c>
      <c r="V105">
        <f>Source!Y43</f>
        <v>0</v>
      </c>
      <c r="W105">
        <f>IF(Source!BI43&lt;=1,H105, 0)</f>
        <v>4307.88</v>
      </c>
      <c r="X105">
        <f>IF(Source!BI43=2,H105, 0)</f>
        <v>0</v>
      </c>
      <c r="Y105">
        <f>IF(Source!BI43=3,H105, 0)</f>
        <v>0</v>
      </c>
      <c r="Z105">
        <f>IF(Source!BI43=4,H105, 0)</f>
        <v>0</v>
      </c>
    </row>
    <row r="106" spans="1:26" ht="71.25" x14ac:dyDescent="0.2">
      <c r="A106" s="40" t="str">
        <f>Source!E44</f>
        <v>11,3</v>
      </c>
      <c r="B106" s="41" t="str">
        <f>Source!F44</f>
        <v>11.2.02.01-0011</v>
      </c>
      <c r="C106" s="41" t="str">
        <f>Source!G44</f>
        <v>Блок дверной, одностворчатый, 3-х филёнчатый, глухой сосновый,массивный, без лака, модель FF PUUVALMIS 3P, размер дверного полотна  700x2100 мм</v>
      </c>
      <c r="D106" s="24" t="str">
        <f>Source!H44</f>
        <v>компл.</v>
      </c>
      <c r="E106" s="11">
        <f>Source!I44</f>
        <v>3</v>
      </c>
      <c r="F106" s="25">
        <f>Source!AL44+Source!AM44+Source!AO44</f>
        <v>1435.96</v>
      </c>
      <c r="G106" s="38" t="s">
        <v>3</v>
      </c>
      <c r="H106" s="25">
        <f>ROUND(Source!AC44*Source!I44, 2)+ROUND(Source!AD44*Source!I44, 2)+ROUND(Source!AF44*Source!I44, 2)</f>
        <v>4307.88</v>
      </c>
      <c r="I106" s="26"/>
      <c r="J106" s="26">
        <f>IF(Source!BC44&lt;&gt; 0, Source!BC44, 1)</f>
        <v>6.08</v>
      </c>
      <c r="K106" s="25">
        <f>Source!O44</f>
        <v>26191.91</v>
      </c>
      <c r="L106" s="27"/>
      <c r="S106">
        <f>ROUND((Source!FX44/100)*((ROUND(Source!AF44*Source!I44, 2)+ROUND(Source!AE44*Source!I44, 2))), 2)</f>
        <v>0</v>
      </c>
      <c r="T106">
        <f>Source!X44</f>
        <v>0</v>
      </c>
      <c r="U106">
        <f>ROUND((Source!FY44/100)*((ROUND(Source!AF44*Source!I44, 2)+ROUND(Source!AE44*Source!I44, 2))), 2)</f>
        <v>0</v>
      </c>
      <c r="V106">
        <f>Source!Y44</f>
        <v>0</v>
      </c>
      <c r="W106">
        <f>IF(Source!BI44&lt;=1,H106, 0)</f>
        <v>4307.88</v>
      </c>
      <c r="X106">
        <f>IF(Source!BI44=2,H106, 0)</f>
        <v>0</v>
      </c>
      <c r="Y106">
        <f>IF(Source!BI44=3,H106, 0)</f>
        <v>0</v>
      </c>
      <c r="Z106">
        <f>IF(Source!BI44=4,H106, 0)</f>
        <v>0</v>
      </c>
    </row>
    <row r="107" spans="1:26" ht="71.25" x14ac:dyDescent="0.2">
      <c r="A107" s="42" t="str">
        <f>Source!E45</f>
        <v>11,4</v>
      </c>
      <c r="B107" s="43" t="str">
        <f>Source!F45</f>
        <v>11.2.02.01-0013</v>
      </c>
      <c r="C107" s="43" t="str">
        <f>Source!G45</f>
        <v>Блок дверной, одностворчатый, 3-х филёнчатый, глухой сосновый,массивный, без лака, модель FF PUUVALMIS 3P, размер дверного полотна  800x2100 мм</v>
      </c>
      <c r="D107" s="30" t="str">
        <f>Source!H45</f>
        <v>компл.</v>
      </c>
      <c r="E107" s="31">
        <f>Source!I45</f>
        <v>3</v>
      </c>
      <c r="F107" s="32">
        <f>Source!AL45+Source!AM45+Source!AO45</f>
        <v>1435.96</v>
      </c>
      <c r="G107" s="39" t="s">
        <v>3</v>
      </c>
      <c r="H107" s="32">
        <f>ROUND(Source!AC45*Source!I45, 2)+ROUND(Source!AD45*Source!I45, 2)+ROUND(Source!AF45*Source!I45, 2)</f>
        <v>4307.88</v>
      </c>
      <c r="I107" s="33"/>
      <c r="J107" s="33">
        <f>IF(Source!BC45&lt;&gt; 0, Source!BC45, 1)</f>
        <v>6.08</v>
      </c>
      <c r="K107" s="32">
        <f>Source!O45</f>
        <v>26191.91</v>
      </c>
      <c r="L107" s="36"/>
      <c r="S107">
        <f>ROUND((Source!FX45/100)*((ROUND(Source!AF45*Source!I45, 2)+ROUND(Source!AE45*Source!I45, 2))), 2)</f>
        <v>0</v>
      </c>
      <c r="T107">
        <f>Source!X45</f>
        <v>0</v>
      </c>
      <c r="U107">
        <f>ROUND((Source!FY45/100)*((ROUND(Source!AF45*Source!I45, 2)+ROUND(Source!AE45*Source!I45, 2))), 2)</f>
        <v>0</v>
      </c>
      <c r="V107">
        <f>Source!Y45</f>
        <v>0</v>
      </c>
      <c r="W107">
        <f>IF(Source!BI45&lt;=1,H107, 0)</f>
        <v>4307.88</v>
      </c>
      <c r="X107">
        <f>IF(Source!BI45=2,H107, 0)</f>
        <v>0</v>
      </c>
      <c r="Y107">
        <f>IF(Source!BI45=3,H107, 0)</f>
        <v>0</v>
      </c>
      <c r="Z107">
        <f>IF(Source!BI45=4,H107, 0)</f>
        <v>0</v>
      </c>
    </row>
    <row r="108" spans="1:26" ht="15" x14ac:dyDescent="0.25">
      <c r="G108" s="49">
        <f>H97+H98+H100+H101+H102+SUM(H104:H107)</f>
        <v>14634.010000000002</v>
      </c>
      <c r="H108" s="49"/>
      <c r="J108" s="49">
        <f>K97+K98+K100+K101+K102+SUM(K104:K107)</f>
        <v>88977.33</v>
      </c>
      <c r="K108" s="49"/>
      <c r="L108" s="35">
        <f>Source!U41</f>
        <v>15.567476399999999</v>
      </c>
      <c r="O108" s="20">
        <f>G108</f>
        <v>14634.010000000002</v>
      </c>
      <c r="P108" s="20">
        <f>J108</f>
        <v>88977.33</v>
      </c>
      <c r="Q108" s="20">
        <f>L108</f>
        <v>15.567476399999999</v>
      </c>
      <c r="W108">
        <f>IF(Source!BI41&lt;=1,H97+H98+H100+H101+H102, 0)</f>
        <v>858.25</v>
      </c>
      <c r="X108">
        <f>IF(Source!BI41=2,H97+H98+H100+H101+H102, 0)</f>
        <v>0</v>
      </c>
      <c r="Y108">
        <f>IF(Source!BI41=3,H97+H98+H100+H101+H102, 0)</f>
        <v>0</v>
      </c>
      <c r="Z108">
        <f>IF(Source!BI41=4,H97+H98+H100+H101+H102, 0)</f>
        <v>0</v>
      </c>
    </row>
    <row r="109" spans="1:26" ht="57" x14ac:dyDescent="0.2">
      <c r="A109" s="40" t="str">
        <f>Source!E46</f>
        <v>12</v>
      </c>
      <c r="B109" s="41" t="str">
        <f>Source!F46</f>
        <v>10-01-039-02</v>
      </c>
      <c r="C109" s="41" t="str">
        <f>Source!G46</f>
        <v>Установка блоков в наружных и внутренних дверных проемах в каменных стенах, площадь проема более 3 м2</v>
      </c>
      <c r="D109" s="24" t="str">
        <f>Source!H46</f>
        <v>100 м2</v>
      </c>
      <c r="E109" s="11">
        <f>Source!I46</f>
        <v>0.1482</v>
      </c>
      <c r="F109" s="25">
        <f>Source!AL46+Source!AM46+Source!AO46</f>
        <v>2682.2</v>
      </c>
      <c r="G109" s="26"/>
      <c r="H109" s="25"/>
      <c r="I109" s="26" t="str">
        <f>Source!BO46</f>
        <v/>
      </c>
      <c r="J109" s="26"/>
      <c r="K109" s="25"/>
      <c r="L109" s="27"/>
      <c r="S109">
        <f>ROUND((Source!FX46/100)*((ROUND(Source!AF46*Source!I46, 2)+ROUND(Source!AE46*Source!I46, 2))), 2)</f>
        <v>161.49</v>
      </c>
      <c r="T109">
        <f>Source!X46</f>
        <v>980.03</v>
      </c>
      <c r="U109">
        <f>ROUND((Source!FY46/100)*((ROUND(Source!AF46*Source!I46, 2)+ROUND(Source!AE46*Source!I46, 2))), 2)</f>
        <v>81.430000000000007</v>
      </c>
      <c r="V109">
        <f>Source!Y46</f>
        <v>499.26</v>
      </c>
    </row>
    <row r="110" spans="1:26" x14ac:dyDescent="0.2">
      <c r="C110" s="19" t="str">
        <f>"Объем: "&amp;Source!I46&amp;"=14,82/"&amp;"100"</f>
        <v>Объем: 0,1482=14,82/100</v>
      </c>
    </row>
    <row r="111" spans="1:26" ht="14.25" x14ac:dyDescent="0.2">
      <c r="A111" s="40"/>
      <c r="B111" s="41"/>
      <c r="C111" s="41" t="s">
        <v>1333</v>
      </c>
      <c r="D111" s="24"/>
      <c r="E111" s="11"/>
      <c r="F111" s="25">
        <f>Source!AO46</f>
        <v>762.25</v>
      </c>
      <c r="G111" s="26" t="str">
        <f>Source!DG46</f>
        <v>)*1,15</v>
      </c>
      <c r="H111" s="25">
        <f>ROUND(Source!AF46*Source!I46, 2)</f>
        <v>129.91</v>
      </c>
      <c r="I111" s="26"/>
      <c r="J111" s="26">
        <f>IF(Source!BA46&lt;&gt; 0, Source!BA46, 1)</f>
        <v>6.08</v>
      </c>
      <c r="K111" s="25">
        <f>Source!S46</f>
        <v>789.86</v>
      </c>
      <c r="L111" s="27"/>
      <c r="R111">
        <f>H111</f>
        <v>129.91</v>
      </c>
    </row>
    <row r="112" spans="1:26" ht="14.25" x14ac:dyDescent="0.2">
      <c r="A112" s="40"/>
      <c r="B112" s="41"/>
      <c r="C112" s="41" t="s">
        <v>342</v>
      </c>
      <c r="D112" s="24"/>
      <c r="E112" s="11"/>
      <c r="F112" s="25">
        <f>Source!AM46</f>
        <v>747.73</v>
      </c>
      <c r="G112" s="26" t="str">
        <f>Source!DE46</f>
        <v>)*1,25</v>
      </c>
      <c r="H112" s="25">
        <f>ROUND(Source!AD46*Source!I46, 2)</f>
        <v>138.52000000000001</v>
      </c>
      <c r="I112" s="26"/>
      <c r="J112" s="26">
        <f>IF(Source!BB46&lt;&gt; 0, Source!BB46, 1)</f>
        <v>6.08</v>
      </c>
      <c r="K112" s="25">
        <f>Source!Q46</f>
        <v>842.19</v>
      </c>
      <c r="L112" s="27"/>
    </row>
    <row r="113" spans="1:26" ht="14.25" x14ac:dyDescent="0.2">
      <c r="A113" s="40"/>
      <c r="B113" s="41"/>
      <c r="C113" s="41" t="s">
        <v>1334</v>
      </c>
      <c r="D113" s="24"/>
      <c r="E113" s="11"/>
      <c r="F113" s="25">
        <f>Source!AN46</f>
        <v>119.59</v>
      </c>
      <c r="G113" s="26" t="str">
        <f>Source!DF46</f>
        <v>)*1,25</v>
      </c>
      <c r="H113" s="28">
        <f>ROUND(Source!AE46*Source!I46, 2)</f>
        <v>22.15</v>
      </c>
      <c r="I113" s="26"/>
      <c r="J113" s="26">
        <f>IF(Source!BS46&lt;&gt; 0, Source!BS46, 1)</f>
        <v>6.08</v>
      </c>
      <c r="K113" s="28">
        <f>Source!R46</f>
        <v>134.69999999999999</v>
      </c>
      <c r="L113" s="27"/>
      <c r="R113">
        <f>H113</f>
        <v>22.15</v>
      </c>
    </row>
    <row r="114" spans="1:26" ht="14.25" x14ac:dyDescent="0.2">
      <c r="A114" s="40"/>
      <c r="B114" s="41"/>
      <c r="C114" s="41" t="s">
        <v>1340</v>
      </c>
      <c r="D114" s="24"/>
      <c r="E114" s="11"/>
      <c r="F114" s="25">
        <f>Source!AL46</f>
        <v>1172.22</v>
      </c>
      <c r="G114" s="26" t="str">
        <f>Source!DD46</f>
        <v/>
      </c>
      <c r="H114" s="25">
        <f>ROUND(Source!AC46*Source!I46, 2)</f>
        <v>173.72</v>
      </c>
      <c r="I114" s="26"/>
      <c r="J114" s="26">
        <f>IF(Source!BC46&lt;&gt; 0, Source!BC46, 1)</f>
        <v>6.08</v>
      </c>
      <c r="K114" s="25">
        <f>Source!P46</f>
        <v>1056.24</v>
      </c>
      <c r="L114" s="27"/>
    </row>
    <row r="115" spans="1:26" ht="14.25" x14ac:dyDescent="0.2">
      <c r="A115" s="40"/>
      <c r="B115" s="41"/>
      <c r="C115" s="41" t="s">
        <v>1335</v>
      </c>
      <c r="D115" s="24" t="s">
        <v>1336</v>
      </c>
      <c r="E115" s="11">
        <f>Source!BZ46</f>
        <v>118</v>
      </c>
      <c r="F115" s="51" t="str">
        <f>CONCATENATE(" )", Source!DL46, Source!FT46, "=", Source!FX46)</f>
        <v xml:space="preserve"> )*0,9=106,2</v>
      </c>
      <c r="G115" s="52"/>
      <c r="H115" s="25">
        <f>SUM(S109:S120)</f>
        <v>161.49</v>
      </c>
      <c r="I115" s="29"/>
      <c r="J115" s="23">
        <f>Source!AT46</f>
        <v>106</v>
      </c>
      <c r="K115" s="25">
        <f>SUM(T109:T120)</f>
        <v>980.03</v>
      </c>
      <c r="L115" s="27"/>
    </row>
    <row r="116" spans="1:26" ht="14.25" x14ac:dyDescent="0.2">
      <c r="A116" s="40"/>
      <c r="B116" s="41"/>
      <c r="C116" s="41" t="s">
        <v>1337</v>
      </c>
      <c r="D116" s="24" t="s">
        <v>1336</v>
      </c>
      <c r="E116" s="11">
        <f>Source!CA46</f>
        <v>63</v>
      </c>
      <c r="F116" s="51" t="str">
        <f>CONCATENATE(" )", Source!DM46, Source!FU46, "=", Source!FY46)</f>
        <v xml:space="preserve"> )*0,85=53,55</v>
      </c>
      <c r="G116" s="52"/>
      <c r="H116" s="25">
        <f>SUM(U109:U120)</f>
        <v>81.430000000000007</v>
      </c>
      <c r="I116" s="29"/>
      <c r="J116" s="23">
        <f>Source!AU46</f>
        <v>54</v>
      </c>
      <c r="K116" s="25">
        <f>SUM(V109:V120)</f>
        <v>499.26</v>
      </c>
      <c r="L116" s="27"/>
    </row>
    <row r="117" spans="1:26" ht="14.25" x14ac:dyDescent="0.2">
      <c r="A117" s="40"/>
      <c r="B117" s="41"/>
      <c r="C117" s="41" t="s">
        <v>1338</v>
      </c>
      <c r="D117" s="24" t="s">
        <v>1339</v>
      </c>
      <c r="E117" s="11">
        <f>Source!AQ46</f>
        <v>81.09</v>
      </c>
      <c r="F117" s="25"/>
      <c r="G117" s="26" t="str">
        <f>Source!DI46</f>
        <v>)*1,15</v>
      </c>
      <c r="H117" s="25"/>
      <c r="I117" s="26"/>
      <c r="J117" s="26"/>
      <c r="K117" s="25"/>
      <c r="L117" s="37">
        <f>Source!U46</f>
        <v>13.8201687</v>
      </c>
    </row>
    <row r="118" spans="1:26" ht="42.75" x14ac:dyDescent="0.2">
      <c r="A118" s="40" t="str">
        <f>Source!E47</f>
        <v>12,1</v>
      </c>
      <c r="B118" s="41" t="str">
        <f>Source!F47</f>
        <v>01.7.04.07-0002</v>
      </c>
      <c r="C118" s="41" t="str">
        <f>Source!G47</f>
        <v>Скобяные изделия для блоков входных дверей в помещение двупольных</v>
      </c>
      <c r="D118" s="24" t="str">
        <f>Source!H47</f>
        <v>компл.</v>
      </c>
      <c r="E118" s="11">
        <f>Source!I47</f>
        <v>4</v>
      </c>
      <c r="F118" s="25">
        <f>Source!AL47+Source!AM47+Source!AO47</f>
        <v>94.68</v>
      </c>
      <c r="G118" s="38" t="s">
        <v>3</v>
      </c>
      <c r="H118" s="25">
        <f>ROUND(Source!AC47*Source!I47, 2)+ROUND(Source!AD47*Source!I47, 2)+ROUND(Source!AF47*Source!I47, 2)</f>
        <v>378.72</v>
      </c>
      <c r="I118" s="26"/>
      <c r="J118" s="26">
        <f>IF(Source!BC47&lt;&gt; 0, Source!BC47, 1)</f>
        <v>6.08</v>
      </c>
      <c r="K118" s="25">
        <f>Source!O47</f>
        <v>2302.62</v>
      </c>
      <c r="L118" s="27"/>
      <c r="S118">
        <f>ROUND((Source!FX47/100)*((ROUND(Source!AF47*Source!I47, 2)+ROUND(Source!AE47*Source!I47, 2))), 2)</f>
        <v>0</v>
      </c>
      <c r="T118">
        <f>Source!X47</f>
        <v>0</v>
      </c>
      <c r="U118">
        <f>ROUND((Source!FY47/100)*((ROUND(Source!AF47*Source!I47, 2)+ROUND(Source!AE47*Source!I47, 2))), 2)</f>
        <v>0</v>
      </c>
      <c r="V118">
        <f>Source!Y47</f>
        <v>0</v>
      </c>
      <c r="W118">
        <f>IF(Source!BI47&lt;=1,H118, 0)</f>
        <v>378.72</v>
      </c>
      <c r="X118">
        <f>IF(Source!BI47=2,H118, 0)</f>
        <v>0</v>
      </c>
      <c r="Y118">
        <f>IF(Source!BI47=3,H118, 0)</f>
        <v>0</v>
      </c>
      <c r="Z118">
        <f>IF(Source!BI47=4,H118, 0)</f>
        <v>0</v>
      </c>
    </row>
    <row r="119" spans="1:26" ht="57" x14ac:dyDescent="0.2">
      <c r="A119" s="40" t="str">
        <f>Source!E48</f>
        <v>12,2</v>
      </c>
      <c r="B119" s="41" t="str">
        <f>Source!F48</f>
        <v>11.2.02.01-0022</v>
      </c>
      <c r="C119" s="41" t="str">
        <f>Source!G48</f>
        <v>Блоки дверные внутренние двупольные глухие шлифованные, из массива сосны, тонированные 1640х2300 мм</v>
      </c>
      <c r="D119" s="24" t="str">
        <f>Source!H48</f>
        <v>м2</v>
      </c>
      <c r="E119" s="11">
        <f>Source!I48</f>
        <v>7.54</v>
      </c>
      <c r="F119" s="25">
        <f>Source!AL48+Source!AM48+Source!AO48</f>
        <v>1317.09</v>
      </c>
      <c r="G119" s="38" t="s">
        <v>3</v>
      </c>
      <c r="H119" s="25">
        <f>ROUND(Source!AC48*Source!I48, 2)+ROUND(Source!AD48*Source!I48, 2)+ROUND(Source!AF48*Source!I48, 2)</f>
        <v>9930.86</v>
      </c>
      <c r="I119" s="26"/>
      <c r="J119" s="26">
        <f>IF(Source!BC48&lt;&gt; 0, Source!BC48, 1)</f>
        <v>6.08</v>
      </c>
      <c r="K119" s="25">
        <f>Source!O48</f>
        <v>60379.62</v>
      </c>
      <c r="L119" s="27"/>
      <c r="S119">
        <f>ROUND((Source!FX48/100)*((ROUND(Source!AF48*Source!I48, 2)+ROUND(Source!AE48*Source!I48, 2))), 2)</f>
        <v>0</v>
      </c>
      <c r="T119">
        <f>Source!X48</f>
        <v>0</v>
      </c>
      <c r="U119">
        <f>ROUND((Source!FY48/100)*((ROUND(Source!AF48*Source!I48, 2)+ROUND(Source!AE48*Source!I48, 2))), 2)</f>
        <v>0</v>
      </c>
      <c r="V119">
        <f>Source!Y48</f>
        <v>0</v>
      </c>
      <c r="W119">
        <f>IF(Source!BI48&lt;=1,H119, 0)</f>
        <v>9930.86</v>
      </c>
      <c r="X119">
        <f>IF(Source!BI48=2,H119, 0)</f>
        <v>0</v>
      </c>
      <c r="Y119">
        <f>IF(Source!BI48=3,H119, 0)</f>
        <v>0</v>
      </c>
      <c r="Z119">
        <f>IF(Source!BI48=4,H119, 0)</f>
        <v>0</v>
      </c>
    </row>
    <row r="120" spans="1:26" ht="57" x14ac:dyDescent="0.2">
      <c r="A120" s="42" t="str">
        <f>Source!E49</f>
        <v>12,3</v>
      </c>
      <c r="B120" s="43" t="str">
        <f>Source!F49</f>
        <v>11.2.02.01-0021</v>
      </c>
      <c r="C120" s="43" t="str">
        <f>Source!G49</f>
        <v>Блоки дверные внутренние двупольные глухие шлифованные, из массива сосны, без покрытия 1640х2220 мм</v>
      </c>
      <c r="D120" s="30" t="str">
        <f>Source!H49</f>
        <v>м2</v>
      </c>
      <c r="E120" s="31">
        <f>Source!I49</f>
        <v>7.28</v>
      </c>
      <c r="F120" s="32">
        <f>Source!AL49+Source!AM49+Source!AO49</f>
        <v>995.03</v>
      </c>
      <c r="G120" s="39" t="s">
        <v>3</v>
      </c>
      <c r="H120" s="32">
        <f>ROUND(Source!AC49*Source!I49, 2)+ROUND(Source!AD49*Source!I49, 2)+ROUND(Source!AF49*Source!I49, 2)</f>
        <v>7243.82</v>
      </c>
      <c r="I120" s="33"/>
      <c r="J120" s="33">
        <f>IF(Source!BC49&lt;&gt; 0, Source!BC49, 1)</f>
        <v>6.08</v>
      </c>
      <c r="K120" s="32">
        <f>Source!O49</f>
        <v>44042.42</v>
      </c>
      <c r="L120" s="36"/>
      <c r="S120">
        <f>ROUND((Source!FX49/100)*((ROUND(Source!AF49*Source!I49, 2)+ROUND(Source!AE49*Source!I49, 2))), 2)</f>
        <v>0</v>
      </c>
      <c r="T120">
        <f>Source!X49</f>
        <v>0</v>
      </c>
      <c r="U120">
        <f>ROUND((Source!FY49/100)*((ROUND(Source!AF49*Source!I49, 2)+ROUND(Source!AE49*Source!I49, 2))), 2)</f>
        <v>0</v>
      </c>
      <c r="V120">
        <f>Source!Y49</f>
        <v>0</v>
      </c>
      <c r="W120">
        <f>IF(Source!BI49&lt;=1,H120, 0)</f>
        <v>7243.82</v>
      </c>
      <c r="X120">
        <f>IF(Source!BI49=2,H120, 0)</f>
        <v>0</v>
      </c>
      <c r="Y120">
        <f>IF(Source!BI49=3,H120, 0)</f>
        <v>0</v>
      </c>
      <c r="Z120">
        <f>IF(Source!BI49=4,H120, 0)</f>
        <v>0</v>
      </c>
    </row>
    <row r="121" spans="1:26" ht="15" x14ac:dyDescent="0.25">
      <c r="G121" s="49">
        <f>H111+H112+H114+H115+H116+SUM(H118:H120)</f>
        <v>18238.47</v>
      </c>
      <c r="H121" s="49"/>
      <c r="J121" s="49">
        <f>K111+K112+K114+K115+K116+SUM(K118:K120)</f>
        <v>110892.24</v>
      </c>
      <c r="K121" s="49"/>
      <c r="L121" s="35">
        <f>Source!U46</f>
        <v>13.8201687</v>
      </c>
      <c r="O121" s="20">
        <f>G121</f>
        <v>18238.47</v>
      </c>
      <c r="P121" s="20">
        <f>J121</f>
        <v>110892.24</v>
      </c>
      <c r="Q121" s="20">
        <f>L121</f>
        <v>13.8201687</v>
      </c>
      <c r="W121">
        <f>IF(Source!BI46&lt;=1,H111+H112+H114+H115+H116, 0)</f>
        <v>685.06999999999994</v>
      </c>
      <c r="X121">
        <f>IF(Source!BI46=2,H111+H112+H114+H115+H116, 0)</f>
        <v>0</v>
      </c>
      <c r="Y121">
        <f>IF(Source!BI46=3,H111+H112+H114+H115+H116, 0)</f>
        <v>0</v>
      </c>
      <c r="Z121">
        <f>IF(Source!BI46=4,H111+H112+H114+H115+H116, 0)</f>
        <v>0</v>
      </c>
    </row>
    <row r="122" spans="1:26" ht="57" x14ac:dyDescent="0.2">
      <c r="A122" s="40" t="str">
        <f>Source!E50</f>
        <v>13</v>
      </c>
      <c r="B122" s="41" t="str">
        <f>Source!F50</f>
        <v>10-01-034-01</v>
      </c>
      <c r="C122" s="41" t="str">
        <f>Source!G50</f>
        <v>Установка в жилых и общественных зданиях оконных блоков из ПВХ профилей глухих с площадью проема до 2 м2</v>
      </c>
      <c r="D122" s="24" t="str">
        <f>Source!H50</f>
        <v>100 м2</v>
      </c>
      <c r="E122" s="11">
        <f>Source!I50</f>
        <v>6.1199999999999997E-2</v>
      </c>
      <c r="F122" s="25">
        <f>Source!AL50+Source!AM50+Source!AO50</f>
        <v>12711.130000000001</v>
      </c>
      <c r="G122" s="26"/>
      <c r="H122" s="25"/>
      <c r="I122" s="26" t="str">
        <f>Source!BO50</f>
        <v/>
      </c>
      <c r="J122" s="26"/>
      <c r="K122" s="25"/>
      <c r="L122" s="27"/>
      <c r="S122">
        <f>ROUND((Source!FX50/100)*((ROUND(Source!AF50*Source!I50, 2)+ROUND(Source!AE50*Source!I50, 2))), 2)</f>
        <v>116.84</v>
      </c>
      <c r="T122">
        <f>Source!X50</f>
        <v>709.03</v>
      </c>
      <c r="U122">
        <f>ROUND((Source!FY50/100)*((ROUND(Source!AF50*Source!I50, 2)+ROUND(Source!AE50*Source!I50, 2))), 2)</f>
        <v>58.92</v>
      </c>
      <c r="V122">
        <f>Source!Y50</f>
        <v>361.21</v>
      </c>
    </row>
    <row r="123" spans="1:26" x14ac:dyDescent="0.2">
      <c r="C123" s="19" t="str">
        <f>"Объем: "&amp;Source!I50&amp;"=6,12/"&amp;"100"</f>
        <v>Объем: 0,0612=6,12/100</v>
      </c>
    </row>
    <row r="124" spans="1:26" ht="14.25" x14ac:dyDescent="0.2">
      <c r="A124" s="40"/>
      <c r="B124" s="41"/>
      <c r="C124" s="41" t="s">
        <v>1333</v>
      </c>
      <c r="D124" s="24"/>
      <c r="E124" s="11"/>
      <c r="F124" s="25">
        <f>Source!AO50</f>
        <v>1492.36</v>
      </c>
      <c r="G124" s="26" t="str">
        <f>Source!DG50</f>
        <v>)*1,15</v>
      </c>
      <c r="H124" s="25">
        <f>ROUND(Source!AF50*Source!I50, 2)</f>
        <v>105.03</v>
      </c>
      <c r="I124" s="26"/>
      <c r="J124" s="26">
        <f>IF(Source!BA50&lt;&gt; 0, Source!BA50, 1)</f>
        <v>6.08</v>
      </c>
      <c r="K124" s="25">
        <f>Source!S50</f>
        <v>638.59</v>
      </c>
      <c r="L124" s="27"/>
      <c r="R124">
        <f>H124</f>
        <v>105.03</v>
      </c>
    </row>
    <row r="125" spans="1:26" ht="14.25" x14ac:dyDescent="0.2">
      <c r="A125" s="40"/>
      <c r="B125" s="41"/>
      <c r="C125" s="41" t="s">
        <v>342</v>
      </c>
      <c r="D125" s="24"/>
      <c r="E125" s="11"/>
      <c r="F125" s="25">
        <f>Source!AM50</f>
        <v>289.60000000000002</v>
      </c>
      <c r="G125" s="26" t="str">
        <f>Source!DE50</f>
        <v>)*1,25</v>
      </c>
      <c r="H125" s="25">
        <f>ROUND(Source!AD50*Source!I50, 2)</f>
        <v>22.15</v>
      </c>
      <c r="I125" s="26"/>
      <c r="J125" s="26">
        <f>IF(Source!BB50&lt;&gt; 0, Source!BB50, 1)</f>
        <v>6.08</v>
      </c>
      <c r="K125" s="25">
        <f>Source!Q50</f>
        <v>134.69999999999999</v>
      </c>
      <c r="L125" s="27"/>
    </row>
    <row r="126" spans="1:26" ht="14.25" x14ac:dyDescent="0.2">
      <c r="A126" s="40"/>
      <c r="B126" s="41"/>
      <c r="C126" s="41" t="s">
        <v>1334</v>
      </c>
      <c r="D126" s="24"/>
      <c r="E126" s="11"/>
      <c r="F126" s="25">
        <f>Source!AN50</f>
        <v>65.17</v>
      </c>
      <c r="G126" s="26" t="str">
        <f>Source!DF50</f>
        <v>)*1,25</v>
      </c>
      <c r="H126" s="28">
        <f>ROUND(Source!AE50*Source!I50, 2)</f>
        <v>4.99</v>
      </c>
      <c r="I126" s="26"/>
      <c r="J126" s="26">
        <f>IF(Source!BS50&lt;&gt; 0, Source!BS50, 1)</f>
        <v>6.08</v>
      </c>
      <c r="K126" s="28">
        <f>Source!R50</f>
        <v>30.31</v>
      </c>
      <c r="L126" s="27"/>
      <c r="R126">
        <f>H126</f>
        <v>4.99</v>
      </c>
    </row>
    <row r="127" spans="1:26" ht="14.25" x14ac:dyDescent="0.2">
      <c r="A127" s="40"/>
      <c r="B127" s="41"/>
      <c r="C127" s="41" t="s">
        <v>1340</v>
      </c>
      <c r="D127" s="24"/>
      <c r="E127" s="11"/>
      <c r="F127" s="25">
        <f>Source!AL50</f>
        <v>10929.17</v>
      </c>
      <c r="G127" s="26" t="str">
        <f>Source!DD50</f>
        <v/>
      </c>
      <c r="H127" s="25">
        <f>ROUND(Source!AC50*Source!I50, 2)</f>
        <v>668.87</v>
      </c>
      <c r="I127" s="26"/>
      <c r="J127" s="26">
        <f>IF(Source!BC50&lt;&gt; 0, Source!BC50, 1)</f>
        <v>6.08</v>
      </c>
      <c r="K127" s="25">
        <f>Source!P50</f>
        <v>4066.7</v>
      </c>
      <c r="L127" s="27"/>
    </row>
    <row r="128" spans="1:26" ht="14.25" x14ac:dyDescent="0.2">
      <c r="A128" s="40"/>
      <c r="B128" s="41"/>
      <c r="C128" s="41" t="s">
        <v>1335</v>
      </c>
      <c r="D128" s="24" t="s">
        <v>1336</v>
      </c>
      <c r="E128" s="11">
        <f>Source!BZ50</f>
        <v>118</v>
      </c>
      <c r="F128" s="51" t="str">
        <f>CONCATENATE(" )", Source!DL50, Source!FT50, "=", Source!FX50)</f>
        <v xml:space="preserve"> )*0,9=106,2</v>
      </c>
      <c r="G128" s="52"/>
      <c r="H128" s="25">
        <f>SUM(S122:S131)</f>
        <v>116.84</v>
      </c>
      <c r="I128" s="29"/>
      <c r="J128" s="23">
        <f>Source!AT50</f>
        <v>106</v>
      </c>
      <c r="K128" s="25">
        <f>SUM(T122:T131)</f>
        <v>709.03</v>
      </c>
      <c r="L128" s="27"/>
    </row>
    <row r="129" spans="1:26" ht="14.25" x14ac:dyDescent="0.2">
      <c r="A129" s="40"/>
      <c r="B129" s="41"/>
      <c r="C129" s="41" t="s">
        <v>1337</v>
      </c>
      <c r="D129" s="24" t="s">
        <v>1336</v>
      </c>
      <c r="E129" s="11">
        <f>Source!CA50</f>
        <v>63</v>
      </c>
      <c r="F129" s="51" t="str">
        <f>CONCATENATE(" )", Source!DM50, Source!FU50, "=", Source!FY50)</f>
        <v xml:space="preserve"> )*0,85=53,55</v>
      </c>
      <c r="G129" s="52"/>
      <c r="H129" s="25">
        <f>SUM(U122:U131)</f>
        <v>58.92</v>
      </c>
      <c r="I129" s="29"/>
      <c r="J129" s="23">
        <f>Source!AU50</f>
        <v>54</v>
      </c>
      <c r="K129" s="25">
        <f>SUM(V122:V131)</f>
        <v>361.21</v>
      </c>
      <c r="L129" s="27"/>
    </row>
    <row r="130" spans="1:26" ht="14.25" x14ac:dyDescent="0.2">
      <c r="A130" s="40"/>
      <c r="B130" s="41"/>
      <c r="C130" s="41" t="s">
        <v>1338</v>
      </c>
      <c r="D130" s="24" t="s">
        <v>1339</v>
      </c>
      <c r="E130" s="11">
        <f>Source!AQ50</f>
        <v>170.75</v>
      </c>
      <c r="F130" s="25"/>
      <c r="G130" s="26" t="str">
        <f>Source!DI50</f>
        <v>)*1,15</v>
      </c>
      <c r="H130" s="25"/>
      <c r="I130" s="26"/>
      <c r="J130" s="26"/>
      <c r="K130" s="25"/>
      <c r="L130" s="37">
        <f>Source!U50</f>
        <v>12.017384999999999</v>
      </c>
    </row>
    <row r="131" spans="1:26" ht="57" x14ac:dyDescent="0.2">
      <c r="A131" s="42" t="str">
        <f>Source!E51</f>
        <v>13,1</v>
      </c>
      <c r="B131" s="43" t="str">
        <f>Source!F51</f>
        <v>11.3.02.02-0003</v>
      </c>
      <c r="C131" s="43" t="str">
        <f>Source!G51</f>
        <v>Блок оконный пластиковый глухой, одностворчатый с двухкамерным стеклопакетом (32 мм), площадью до 1 м2</v>
      </c>
      <c r="D131" s="30" t="str">
        <f>Source!H51</f>
        <v>м2</v>
      </c>
      <c r="E131" s="31">
        <f>Source!I51</f>
        <v>6.12</v>
      </c>
      <c r="F131" s="32">
        <f>Source!AL51+Source!AM51+Source!AO51</f>
        <v>2535.0100000000002</v>
      </c>
      <c r="G131" s="39" t="s">
        <v>3</v>
      </c>
      <c r="H131" s="32">
        <f>ROUND(Source!AC51*Source!I51, 2)+ROUND(Source!AD51*Source!I51, 2)+ROUND(Source!AF51*Source!I51, 2)</f>
        <v>15514.26</v>
      </c>
      <c r="I131" s="33"/>
      <c r="J131" s="33">
        <f>IF(Source!BC51&lt;&gt; 0, Source!BC51, 1)</f>
        <v>6.08</v>
      </c>
      <c r="K131" s="32">
        <f>Source!O51</f>
        <v>94326.71</v>
      </c>
      <c r="L131" s="36"/>
      <c r="S131">
        <f>ROUND((Source!FX51/100)*((ROUND(Source!AF51*Source!I51, 2)+ROUND(Source!AE51*Source!I51, 2))), 2)</f>
        <v>0</v>
      </c>
      <c r="T131">
        <f>Source!X51</f>
        <v>0</v>
      </c>
      <c r="U131">
        <f>ROUND((Source!FY51/100)*((ROUND(Source!AF51*Source!I51, 2)+ROUND(Source!AE51*Source!I51, 2))), 2)</f>
        <v>0</v>
      </c>
      <c r="V131">
        <f>Source!Y51</f>
        <v>0</v>
      </c>
      <c r="W131">
        <f>IF(Source!BI51&lt;=1,H131, 0)</f>
        <v>15514.26</v>
      </c>
      <c r="X131">
        <f>IF(Source!BI51=2,H131, 0)</f>
        <v>0</v>
      </c>
      <c r="Y131">
        <f>IF(Source!BI51=3,H131, 0)</f>
        <v>0</v>
      </c>
      <c r="Z131">
        <f>IF(Source!BI51=4,H131, 0)</f>
        <v>0</v>
      </c>
    </row>
    <row r="132" spans="1:26" ht="15" x14ac:dyDescent="0.25">
      <c r="G132" s="49">
        <f>H124+H125+H127+H128+H129+SUM(H131:H131)</f>
        <v>16486.07</v>
      </c>
      <c r="H132" s="49"/>
      <c r="J132" s="49">
        <f>K124+K125+K127+K128+K129+SUM(K131:K131)</f>
        <v>100236.94</v>
      </c>
      <c r="K132" s="49"/>
      <c r="L132" s="35">
        <f>Source!U50</f>
        <v>12.017384999999999</v>
      </c>
      <c r="O132" s="20">
        <f>G132</f>
        <v>16486.07</v>
      </c>
      <c r="P132" s="20">
        <f>J132</f>
        <v>100236.94</v>
      </c>
      <c r="Q132" s="20">
        <f>L132</f>
        <v>12.017384999999999</v>
      </c>
      <c r="W132">
        <f>IF(Source!BI50&lt;=1,H124+H125+H127+H128+H129, 0)</f>
        <v>971.81</v>
      </c>
      <c r="X132">
        <f>IF(Source!BI50=2,H124+H125+H127+H128+H129, 0)</f>
        <v>0</v>
      </c>
      <c r="Y132">
        <f>IF(Source!BI50=3,H124+H125+H127+H128+H129, 0)</f>
        <v>0</v>
      </c>
      <c r="Z132">
        <f>IF(Source!BI50=4,H124+H125+H127+H128+H129, 0)</f>
        <v>0</v>
      </c>
    </row>
    <row r="133" spans="1:26" ht="99.75" x14ac:dyDescent="0.2">
      <c r="A133" s="40" t="str">
        <f>Source!E52</f>
        <v>14</v>
      </c>
      <c r="B133" s="41" t="str">
        <f>Source!F52</f>
        <v>10-01-034-08</v>
      </c>
      <c r="C133" s="41" t="str">
        <f>Source!G52</f>
        <v>Установка в жилых и общественных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v>
      </c>
      <c r="D133" s="24" t="str">
        <f>Source!H52</f>
        <v>100 м2</v>
      </c>
      <c r="E133" s="11">
        <f>Source!I52</f>
        <v>0.46339999999999998</v>
      </c>
      <c r="F133" s="25">
        <f>Source!AL52+Source!AM52+Source!AO52</f>
        <v>10107.89</v>
      </c>
      <c r="G133" s="26"/>
      <c r="H133" s="25"/>
      <c r="I133" s="26" t="str">
        <f>Source!BO52</f>
        <v/>
      </c>
      <c r="J133" s="26"/>
      <c r="K133" s="25"/>
      <c r="L133" s="27"/>
      <c r="S133">
        <f>ROUND((Source!FX52/100)*((ROUND(Source!AF52*Source!I52, 2)+ROUND(Source!AE52*Source!I52, 2))), 2)</f>
        <v>768.76</v>
      </c>
      <c r="T133">
        <f>Source!X52</f>
        <v>4665.2700000000004</v>
      </c>
      <c r="U133">
        <f>ROUND((Source!FY52/100)*((ROUND(Source!AF52*Source!I52, 2)+ROUND(Source!AE52*Source!I52, 2))), 2)</f>
        <v>387.64</v>
      </c>
      <c r="V133">
        <f>Source!Y52</f>
        <v>2376.65</v>
      </c>
    </row>
    <row r="134" spans="1:26" x14ac:dyDescent="0.2">
      <c r="C134" s="19" t="str">
        <f>"Объем: "&amp;Source!I52&amp;"=46,34/"&amp;"100"</f>
        <v>Объем: 0,4634=46,34/100</v>
      </c>
    </row>
    <row r="135" spans="1:26" ht="14.25" x14ac:dyDescent="0.2">
      <c r="A135" s="40"/>
      <c r="B135" s="41"/>
      <c r="C135" s="41" t="s">
        <v>1333</v>
      </c>
      <c r="D135" s="24"/>
      <c r="E135" s="11"/>
      <c r="F135" s="25">
        <f>Source!AO52</f>
        <v>1303.6600000000001</v>
      </c>
      <c r="G135" s="26" t="str">
        <f>Source!DG52</f>
        <v>)*1,15</v>
      </c>
      <c r="H135" s="25">
        <f>ROUND(Source!AF52*Source!I52, 2)</f>
        <v>694.73</v>
      </c>
      <c r="I135" s="26"/>
      <c r="J135" s="26">
        <f>IF(Source!BA52&lt;&gt; 0, Source!BA52, 1)</f>
        <v>6.08</v>
      </c>
      <c r="K135" s="25">
        <f>Source!S52</f>
        <v>4223.9799999999996</v>
      </c>
      <c r="L135" s="27"/>
      <c r="R135">
        <f>H135</f>
        <v>694.73</v>
      </c>
    </row>
    <row r="136" spans="1:26" ht="14.25" x14ac:dyDescent="0.2">
      <c r="A136" s="40"/>
      <c r="B136" s="41"/>
      <c r="C136" s="41" t="s">
        <v>342</v>
      </c>
      <c r="D136" s="24"/>
      <c r="E136" s="11"/>
      <c r="F136" s="25">
        <f>Source!AM52</f>
        <v>255.21</v>
      </c>
      <c r="G136" s="26" t="str">
        <f>Source!DE52</f>
        <v>)*1,25</v>
      </c>
      <c r="H136" s="25">
        <f>ROUND(Source!AD52*Source!I52, 2)</f>
        <v>147.83000000000001</v>
      </c>
      <c r="I136" s="26"/>
      <c r="J136" s="26">
        <f>IF(Source!BB52&lt;&gt; 0, Source!BB52, 1)</f>
        <v>6.08</v>
      </c>
      <c r="K136" s="25">
        <f>Source!Q52</f>
        <v>898.8</v>
      </c>
      <c r="L136" s="27"/>
    </row>
    <row r="137" spans="1:26" ht="14.25" x14ac:dyDescent="0.2">
      <c r="A137" s="40"/>
      <c r="B137" s="41"/>
      <c r="C137" s="41" t="s">
        <v>1334</v>
      </c>
      <c r="D137" s="24"/>
      <c r="E137" s="11"/>
      <c r="F137" s="25">
        <f>Source!AN52</f>
        <v>50.32</v>
      </c>
      <c r="G137" s="26" t="str">
        <f>Source!DF52</f>
        <v>)*1,25</v>
      </c>
      <c r="H137" s="28">
        <f>ROUND(Source!AE52*Source!I52, 2)</f>
        <v>29.15</v>
      </c>
      <c r="I137" s="26"/>
      <c r="J137" s="26">
        <f>IF(Source!BS52&lt;&gt; 0, Source!BS52, 1)</f>
        <v>6.08</v>
      </c>
      <c r="K137" s="28">
        <f>Source!R52</f>
        <v>177.22</v>
      </c>
      <c r="L137" s="27"/>
      <c r="R137">
        <f>H137</f>
        <v>29.15</v>
      </c>
    </row>
    <row r="138" spans="1:26" ht="14.25" x14ac:dyDescent="0.2">
      <c r="A138" s="40"/>
      <c r="B138" s="41"/>
      <c r="C138" s="41" t="s">
        <v>1340</v>
      </c>
      <c r="D138" s="24"/>
      <c r="E138" s="11"/>
      <c r="F138" s="25">
        <f>Source!AL52</f>
        <v>8549.02</v>
      </c>
      <c r="G138" s="26" t="str">
        <f>Source!DD52</f>
        <v/>
      </c>
      <c r="H138" s="25">
        <f>ROUND(Source!AC52*Source!I52, 2)</f>
        <v>3961.62</v>
      </c>
      <c r="I138" s="26"/>
      <c r="J138" s="26">
        <f>IF(Source!BC52&lt;&gt; 0, Source!BC52, 1)</f>
        <v>6.08</v>
      </c>
      <c r="K138" s="25">
        <f>Source!P52</f>
        <v>24086.62</v>
      </c>
      <c r="L138" s="27"/>
    </row>
    <row r="139" spans="1:26" ht="14.25" x14ac:dyDescent="0.2">
      <c r="A139" s="40"/>
      <c r="B139" s="41"/>
      <c r="C139" s="41" t="s">
        <v>1335</v>
      </c>
      <c r="D139" s="24" t="s">
        <v>1336</v>
      </c>
      <c r="E139" s="11">
        <f>Source!BZ52</f>
        <v>118</v>
      </c>
      <c r="F139" s="51" t="str">
        <f>CONCATENATE(" )", Source!DL52, Source!FT52, "=", Source!FX52)</f>
        <v xml:space="preserve"> )*0,9=106,2</v>
      </c>
      <c r="G139" s="52"/>
      <c r="H139" s="25">
        <f>SUM(S133:S142)</f>
        <v>768.76</v>
      </c>
      <c r="I139" s="29"/>
      <c r="J139" s="23">
        <f>Source!AT52</f>
        <v>106</v>
      </c>
      <c r="K139" s="25">
        <f>SUM(T133:T142)</f>
        <v>4665.2700000000004</v>
      </c>
      <c r="L139" s="27"/>
    </row>
    <row r="140" spans="1:26" ht="14.25" x14ac:dyDescent="0.2">
      <c r="A140" s="40"/>
      <c r="B140" s="41"/>
      <c r="C140" s="41" t="s">
        <v>1337</v>
      </c>
      <c r="D140" s="24" t="s">
        <v>1336</v>
      </c>
      <c r="E140" s="11">
        <f>Source!CA52</f>
        <v>63</v>
      </c>
      <c r="F140" s="51" t="str">
        <f>CONCATENATE(" )", Source!DM52, Source!FU52, "=", Source!FY52)</f>
        <v xml:space="preserve"> )*0,85=53,55</v>
      </c>
      <c r="G140" s="52"/>
      <c r="H140" s="25">
        <f>SUM(U133:U142)</f>
        <v>387.64</v>
      </c>
      <c r="I140" s="29"/>
      <c r="J140" s="23">
        <f>Source!AU52</f>
        <v>54</v>
      </c>
      <c r="K140" s="25">
        <f>SUM(V133:V142)</f>
        <v>2376.65</v>
      </c>
      <c r="L140" s="27"/>
    </row>
    <row r="141" spans="1:26" ht="14.25" x14ac:dyDescent="0.2">
      <c r="A141" s="40"/>
      <c r="B141" s="41"/>
      <c r="C141" s="41" t="s">
        <v>1338</v>
      </c>
      <c r="D141" s="24" t="s">
        <v>1339</v>
      </c>
      <c r="E141" s="11">
        <f>Source!AQ52</f>
        <v>149.16</v>
      </c>
      <c r="F141" s="25"/>
      <c r="G141" s="26" t="str">
        <f>Source!DI52</f>
        <v>)*1,15</v>
      </c>
      <c r="H141" s="25"/>
      <c r="I141" s="26"/>
      <c r="J141" s="26"/>
      <c r="K141" s="25"/>
      <c r="L141" s="37">
        <f>Source!U52</f>
        <v>79.488855599999994</v>
      </c>
    </row>
    <row r="142" spans="1:26" ht="57" x14ac:dyDescent="0.2">
      <c r="A142" s="42" t="str">
        <f>Source!E53</f>
        <v>14,1</v>
      </c>
      <c r="B142" s="43" t="str">
        <f>Source!F53</f>
        <v>11.3.02.04-0006</v>
      </c>
      <c r="C142" s="43" t="str">
        <f>Source!G53</f>
        <v>Блок оконный пластиковый трехстворчатый, глухой, с двухкамерным стеклопакетом (32 мм), площадью до 3 м2</v>
      </c>
      <c r="D142" s="30" t="str">
        <f>Source!H53</f>
        <v>м2</v>
      </c>
      <c r="E142" s="31">
        <f>Source!I53</f>
        <v>46.34</v>
      </c>
      <c r="F142" s="32">
        <f>Source!AL53+Source!AM53+Source!AO53</f>
        <v>2073.63</v>
      </c>
      <c r="G142" s="39" t="s">
        <v>3</v>
      </c>
      <c r="H142" s="32">
        <f>ROUND(Source!AC53*Source!I53, 2)+ROUND(Source!AD53*Source!I53, 2)+ROUND(Source!AF53*Source!I53, 2)</f>
        <v>96092.01</v>
      </c>
      <c r="I142" s="33"/>
      <c r="J142" s="33">
        <f>IF(Source!BC53&lt;&gt; 0, Source!BC53, 1)</f>
        <v>6.08</v>
      </c>
      <c r="K142" s="32">
        <f>Source!O53</f>
        <v>584239.44999999995</v>
      </c>
      <c r="L142" s="36"/>
      <c r="S142">
        <f>ROUND((Source!FX53/100)*((ROUND(Source!AF53*Source!I53, 2)+ROUND(Source!AE53*Source!I53, 2))), 2)</f>
        <v>0</v>
      </c>
      <c r="T142">
        <f>Source!X53</f>
        <v>0</v>
      </c>
      <c r="U142">
        <f>ROUND((Source!FY53/100)*((ROUND(Source!AF53*Source!I53, 2)+ROUND(Source!AE53*Source!I53, 2))), 2)</f>
        <v>0</v>
      </c>
      <c r="V142">
        <f>Source!Y53</f>
        <v>0</v>
      </c>
      <c r="W142">
        <f>IF(Source!BI53&lt;=1,H142, 0)</f>
        <v>96092.01</v>
      </c>
      <c r="X142">
        <f>IF(Source!BI53=2,H142, 0)</f>
        <v>0</v>
      </c>
      <c r="Y142">
        <f>IF(Source!BI53=3,H142, 0)</f>
        <v>0</v>
      </c>
      <c r="Z142">
        <f>IF(Source!BI53=4,H142, 0)</f>
        <v>0</v>
      </c>
    </row>
    <row r="143" spans="1:26" ht="15" x14ac:dyDescent="0.25">
      <c r="G143" s="49">
        <f>H135+H136+H138+H139+H140+SUM(H142:H142)</f>
        <v>102052.59</v>
      </c>
      <c r="H143" s="49"/>
      <c r="J143" s="49">
        <f>K135+K136+K138+K139+K140+SUM(K142:K142)</f>
        <v>620490.7699999999</v>
      </c>
      <c r="K143" s="49"/>
      <c r="L143" s="35">
        <f>Source!U52</f>
        <v>79.488855599999994</v>
      </c>
      <c r="O143" s="20">
        <f>G143</f>
        <v>102052.59</v>
      </c>
      <c r="P143" s="20">
        <f>J143</f>
        <v>620490.7699999999</v>
      </c>
      <c r="Q143" s="20">
        <f>L143</f>
        <v>79.488855599999994</v>
      </c>
      <c r="W143">
        <f>IF(Source!BI52&lt;=1,H135+H136+H138+H139+H140, 0)</f>
        <v>5960.5800000000008</v>
      </c>
      <c r="X143">
        <f>IF(Source!BI52=2,H135+H136+H138+H139+H140, 0)</f>
        <v>0</v>
      </c>
      <c r="Y143">
        <f>IF(Source!BI52=3,H135+H136+H138+H139+H140, 0)</f>
        <v>0</v>
      </c>
      <c r="Z143">
        <f>IF(Source!BI52=4,H135+H136+H138+H139+H140, 0)</f>
        <v>0</v>
      </c>
    </row>
    <row r="144" spans="1:26" ht="57" x14ac:dyDescent="0.2">
      <c r="A144" s="40" t="str">
        <f>Source!E54</f>
        <v>15</v>
      </c>
      <c r="B144" s="41" t="str">
        <f>Source!F54</f>
        <v>10-01-034-02</v>
      </c>
      <c r="C144" s="41" t="str">
        <f>Source!G54</f>
        <v>Установка в жилых и общественных зданиях оконных блоков из ПВХ профилей глухих с площадью проема более 2 м2</v>
      </c>
      <c r="D144" s="24" t="str">
        <f>Source!H54</f>
        <v>100 м2</v>
      </c>
      <c r="E144" s="11">
        <f>Source!I54</f>
        <v>1.8800000000000001E-2</v>
      </c>
      <c r="F144" s="25">
        <f>Source!AL54+Source!AM54+Source!AO54</f>
        <v>9315.65</v>
      </c>
      <c r="G144" s="26"/>
      <c r="H144" s="25"/>
      <c r="I144" s="26" t="str">
        <f>Source!BO54</f>
        <v/>
      </c>
      <c r="J144" s="26"/>
      <c r="K144" s="25"/>
      <c r="L144" s="27"/>
      <c r="S144">
        <f>ROUND((Source!FX54/100)*((ROUND(Source!AF54*Source!I54, 2)+ROUND(Source!AE54*Source!I54, 2))), 2)</f>
        <v>28.83</v>
      </c>
      <c r="T144">
        <f>Source!X54</f>
        <v>174.98</v>
      </c>
      <c r="U144">
        <f>ROUND((Source!FY54/100)*((ROUND(Source!AF54*Source!I54, 2)+ROUND(Source!AE54*Source!I54, 2))), 2)</f>
        <v>14.54</v>
      </c>
      <c r="V144">
        <f>Source!Y54</f>
        <v>89.14</v>
      </c>
    </row>
    <row r="145" spans="1:26" x14ac:dyDescent="0.2">
      <c r="C145" s="19" t="str">
        <f>"Объем: "&amp;Source!I54&amp;"=1,88/"&amp;"100"</f>
        <v>Объем: 0,0188=1,88/100</v>
      </c>
    </row>
    <row r="146" spans="1:26" ht="14.25" x14ac:dyDescent="0.2">
      <c r="A146" s="40"/>
      <c r="B146" s="41"/>
      <c r="C146" s="41" t="s">
        <v>1333</v>
      </c>
      <c r="D146" s="24"/>
      <c r="E146" s="11"/>
      <c r="F146" s="25">
        <f>Source!AO54</f>
        <v>1201.1400000000001</v>
      </c>
      <c r="G146" s="26" t="str">
        <f>Source!DG54</f>
        <v>)*1,15</v>
      </c>
      <c r="H146" s="25">
        <f>ROUND(Source!AF54*Source!I54, 2)</f>
        <v>25.97</v>
      </c>
      <c r="I146" s="26"/>
      <c r="J146" s="26">
        <f>IF(Source!BA54&lt;&gt; 0, Source!BA54, 1)</f>
        <v>6.08</v>
      </c>
      <c r="K146" s="25">
        <f>Source!S54</f>
        <v>157.88999999999999</v>
      </c>
      <c r="L146" s="27"/>
      <c r="R146">
        <f>H146</f>
        <v>25.97</v>
      </c>
    </row>
    <row r="147" spans="1:26" ht="14.25" x14ac:dyDescent="0.2">
      <c r="A147" s="40"/>
      <c r="B147" s="41"/>
      <c r="C147" s="41" t="s">
        <v>342</v>
      </c>
      <c r="D147" s="24"/>
      <c r="E147" s="11"/>
      <c r="F147" s="25">
        <f>Source!AM54</f>
        <v>255.21</v>
      </c>
      <c r="G147" s="26" t="str">
        <f>Source!DE54</f>
        <v>)*1,25</v>
      </c>
      <c r="H147" s="25">
        <f>ROUND(Source!AD54*Source!I54, 2)</f>
        <v>6</v>
      </c>
      <c r="I147" s="26"/>
      <c r="J147" s="26">
        <f>IF(Source!BB54&lt;&gt; 0, Source!BB54, 1)</f>
        <v>6.08</v>
      </c>
      <c r="K147" s="25">
        <f>Source!Q54</f>
        <v>36.46</v>
      </c>
      <c r="L147" s="27"/>
    </row>
    <row r="148" spans="1:26" ht="14.25" x14ac:dyDescent="0.2">
      <c r="A148" s="40"/>
      <c r="B148" s="41"/>
      <c r="C148" s="41" t="s">
        <v>1334</v>
      </c>
      <c r="D148" s="24"/>
      <c r="E148" s="11"/>
      <c r="F148" s="25">
        <f>Source!AN54</f>
        <v>50.32</v>
      </c>
      <c r="G148" s="26" t="str">
        <f>Source!DF54</f>
        <v>)*1,25</v>
      </c>
      <c r="H148" s="28">
        <f>ROUND(Source!AE54*Source!I54, 2)</f>
        <v>1.18</v>
      </c>
      <c r="I148" s="26"/>
      <c r="J148" s="26">
        <f>IF(Source!BS54&lt;&gt; 0, Source!BS54, 1)</f>
        <v>6.08</v>
      </c>
      <c r="K148" s="28">
        <f>Source!R54</f>
        <v>7.19</v>
      </c>
      <c r="L148" s="27"/>
      <c r="R148">
        <f>H148</f>
        <v>1.18</v>
      </c>
    </row>
    <row r="149" spans="1:26" ht="14.25" x14ac:dyDescent="0.2">
      <c r="A149" s="40"/>
      <c r="B149" s="41"/>
      <c r="C149" s="41" t="s">
        <v>1340</v>
      </c>
      <c r="D149" s="24"/>
      <c r="E149" s="11"/>
      <c r="F149" s="25">
        <f>Source!AL54</f>
        <v>7859.3</v>
      </c>
      <c r="G149" s="26" t="str">
        <f>Source!DD54</f>
        <v/>
      </c>
      <c r="H149" s="25">
        <f>ROUND(Source!AC54*Source!I54, 2)</f>
        <v>147.75</v>
      </c>
      <c r="I149" s="26"/>
      <c r="J149" s="26">
        <f>IF(Source!BC54&lt;&gt; 0, Source!BC54, 1)</f>
        <v>6.08</v>
      </c>
      <c r="K149" s="25">
        <f>Source!P54</f>
        <v>898.35</v>
      </c>
      <c r="L149" s="27"/>
    </row>
    <row r="150" spans="1:26" ht="14.25" x14ac:dyDescent="0.2">
      <c r="A150" s="40"/>
      <c r="B150" s="41"/>
      <c r="C150" s="41" t="s">
        <v>1335</v>
      </c>
      <c r="D150" s="24" t="s">
        <v>1336</v>
      </c>
      <c r="E150" s="11">
        <f>Source!BZ54</f>
        <v>118</v>
      </c>
      <c r="F150" s="51" t="str">
        <f>CONCATENATE(" )", Source!DL54, Source!FT54, "=", Source!FX54)</f>
        <v xml:space="preserve"> )*0,9=106,2</v>
      </c>
      <c r="G150" s="52"/>
      <c r="H150" s="25">
        <f>SUM(S144:S153)</f>
        <v>28.83</v>
      </c>
      <c r="I150" s="29"/>
      <c r="J150" s="23">
        <f>Source!AT54</f>
        <v>106</v>
      </c>
      <c r="K150" s="25">
        <f>SUM(T144:T153)</f>
        <v>174.98</v>
      </c>
      <c r="L150" s="27"/>
    </row>
    <row r="151" spans="1:26" ht="14.25" x14ac:dyDescent="0.2">
      <c r="A151" s="40"/>
      <c r="B151" s="41"/>
      <c r="C151" s="41" t="s">
        <v>1337</v>
      </c>
      <c r="D151" s="24" t="s">
        <v>1336</v>
      </c>
      <c r="E151" s="11">
        <f>Source!CA54</f>
        <v>63</v>
      </c>
      <c r="F151" s="51" t="str">
        <f>CONCATENATE(" )", Source!DM54, Source!FU54, "=", Source!FY54)</f>
        <v xml:space="preserve"> )*0,85=53,55</v>
      </c>
      <c r="G151" s="52"/>
      <c r="H151" s="25">
        <f>SUM(U144:U153)</f>
        <v>14.54</v>
      </c>
      <c r="I151" s="29"/>
      <c r="J151" s="23">
        <f>Source!AU54</f>
        <v>54</v>
      </c>
      <c r="K151" s="25">
        <f>SUM(V144:V153)</f>
        <v>89.14</v>
      </c>
      <c r="L151" s="27"/>
    </row>
    <row r="152" spans="1:26" ht="14.25" x14ac:dyDescent="0.2">
      <c r="A152" s="40"/>
      <c r="B152" s="41"/>
      <c r="C152" s="41" t="s">
        <v>1338</v>
      </c>
      <c r="D152" s="24" t="s">
        <v>1339</v>
      </c>
      <c r="E152" s="11">
        <f>Source!AQ54</f>
        <v>137.43</v>
      </c>
      <c r="F152" s="25"/>
      <c r="G152" s="26" t="str">
        <f>Source!DI54</f>
        <v>)*1,15</v>
      </c>
      <c r="H152" s="25"/>
      <c r="I152" s="26"/>
      <c r="J152" s="26"/>
      <c r="K152" s="25"/>
      <c r="L152" s="37">
        <f>Source!U54</f>
        <v>2.9712366000000001</v>
      </c>
    </row>
    <row r="153" spans="1:26" ht="57" x14ac:dyDescent="0.2">
      <c r="A153" s="42" t="str">
        <f>Source!E55</f>
        <v>15,1</v>
      </c>
      <c r="B153" s="43" t="str">
        <f>Source!F55</f>
        <v>11.3.02.04-0004</v>
      </c>
      <c r="C153" s="43" t="str">
        <f>Source!G55</f>
        <v>Блок оконный пластиковый трехстворчатый, глухой, с двухкамерным стеклопакетом (32 мм), площадью до 2 м2</v>
      </c>
      <c r="D153" s="30" t="str">
        <f>Source!H55</f>
        <v>м2</v>
      </c>
      <c r="E153" s="31">
        <f>Source!I55</f>
        <v>1.88</v>
      </c>
      <c r="F153" s="32">
        <f>Source!AL55+Source!AM55+Source!AO55</f>
        <v>2361.7199999999998</v>
      </c>
      <c r="G153" s="39" t="s">
        <v>3</v>
      </c>
      <c r="H153" s="32">
        <f>ROUND(Source!AC55*Source!I55, 2)+ROUND(Source!AD55*Source!I55, 2)+ROUND(Source!AF55*Source!I55, 2)</f>
        <v>4440.03</v>
      </c>
      <c r="I153" s="33"/>
      <c r="J153" s="33">
        <f>IF(Source!BC55&lt;&gt; 0, Source!BC55, 1)</f>
        <v>6.08</v>
      </c>
      <c r="K153" s="32">
        <f>Source!O55</f>
        <v>26995.4</v>
      </c>
      <c r="L153" s="36"/>
      <c r="S153">
        <f>ROUND((Source!FX55/100)*((ROUND(Source!AF55*Source!I55, 2)+ROUND(Source!AE55*Source!I55, 2))), 2)</f>
        <v>0</v>
      </c>
      <c r="T153">
        <f>Source!X55</f>
        <v>0</v>
      </c>
      <c r="U153">
        <f>ROUND((Source!FY55/100)*((ROUND(Source!AF55*Source!I55, 2)+ROUND(Source!AE55*Source!I55, 2))), 2)</f>
        <v>0</v>
      </c>
      <c r="V153">
        <f>Source!Y55</f>
        <v>0</v>
      </c>
      <c r="W153">
        <f>IF(Source!BI55&lt;=1,H153, 0)</f>
        <v>4440.03</v>
      </c>
      <c r="X153">
        <f>IF(Source!BI55=2,H153, 0)</f>
        <v>0</v>
      </c>
      <c r="Y153">
        <f>IF(Source!BI55=3,H153, 0)</f>
        <v>0</v>
      </c>
      <c r="Z153">
        <f>IF(Source!BI55=4,H153, 0)</f>
        <v>0</v>
      </c>
    </row>
    <row r="154" spans="1:26" ht="15" x14ac:dyDescent="0.25">
      <c r="G154" s="49">
        <f>H146+H147+H149+H150+H151+SUM(H153:H153)</f>
        <v>4663.12</v>
      </c>
      <c r="H154" s="49"/>
      <c r="J154" s="49">
        <f>K146+K147+K149+K150+K151+SUM(K153:K153)</f>
        <v>28352.22</v>
      </c>
      <c r="K154" s="49"/>
      <c r="L154" s="35">
        <f>Source!U54</f>
        <v>2.9712366000000001</v>
      </c>
      <c r="O154" s="20">
        <f>G154</f>
        <v>4663.12</v>
      </c>
      <c r="P154" s="20">
        <f>J154</f>
        <v>28352.22</v>
      </c>
      <c r="Q154" s="20">
        <f>L154</f>
        <v>2.9712366000000001</v>
      </c>
      <c r="W154">
        <f>IF(Source!BI54&lt;=1,H146+H147+H149+H150+H151, 0)</f>
        <v>223.09</v>
      </c>
      <c r="X154">
        <f>IF(Source!BI54=2,H146+H147+H149+H150+H151, 0)</f>
        <v>0</v>
      </c>
      <c r="Y154">
        <f>IF(Source!BI54=3,H146+H147+H149+H150+H151, 0)</f>
        <v>0</v>
      </c>
      <c r="Z154">
        <f>IF(Source!BI54=4,H146+H147+H149+H150+H151, 0)</f>
        <v>0</v>
      </c>
    </row>
    <row r="155" spans="1:26" ht="28.5" x14ac:dyDescent="0.2">
      <c r="A155" s="40" t="str">
        <f>Source!E56</f>
        <v>16</v>
      </c>
      <c r="B155" s="41" t="str">
        <f>Source!F56</f>
        <v>10-01-035-01</v>
      </c>
      <c r="C155" s="41" t="str">
        <f>Source!G56</f>
        <v>Установка подоконных досок из ПВХ в каменных стенах толщиной до 0,51 м</v>
      </c>
      <c r="D155" s="24" t="str">
        <f>Source!H56</f>
        <v>100 м</v>
      </c>
      <c r="E155" s="11">
        <f>Source!I56</f>
        <v>0.29920000000000002</v>
      </c>
      <c r="F155" s="25">
        <f>Source!AL56+Source!AM56+Source!AO56</f>
        <v>4184.0599999999995</v>
      </c>
      <c r="G155" s="26"/>
      <c r="H155" s="25"/>
      <c r="I155" s="26" t="str">
        <f>Source!BO56</f>
        <v/>
      </c>
      <c r="J155" s="26"/>
      <c r="K155" s="25"/>
      <c r="L155" s="27"/>
      <c r="S155">
        <f>ROUND((Source!FX56/100)*((ROUND(Source!AF56*Source!I56, 2)+ROUND(Source!AE56*Source!I56, 2))), 2)</f>
        <v>66.95</v>
      </c>
      <c r="T155">
        <f>Source!X56</f>
        <v>406.31</v>
      </c>
      <c r="U155">
        <f>ROUND((Source!FY56/100)*((ROUND(Source!AF56*Source!I56, 2)+ROUND(Source!AE56*Source!I56, 2))), 2)</f>
        <v>33.76</v>
      </c>
      <c r="V155">
        <f>Source!Y56</f>
        <v>206.99</v>
      </c>
    </row>
    <row r="156" spans="1:26" x14ac:dyDescent="0.2">
      <c r="C156" s="19" t="str">
        <f>"Объем: "&amp;Source!I56&amp;"=29,92/"&amp;"100"</f>
        <v>Объем: 0,2992=29,92/100</v>
      </c>
    </row>
    <row r="157" spans="1:26" ht="14.25" x14ac:dyDescent="0.2">
      <c r="A157" s="40"/>
      <c r="B157" s="41"/>
      <c r="C157" s="41" t="s">
        <v>1333</v>
      </c>
      <c r="D157" s="24"/>
      <c r="E157" s="11"/>
      <c r="F157" s="25">
        <f>Source!AO56</f>
        <v>180.75</v>
      </c>
      <c r="G157" s="26" t="str">
        <f>Source!DG56</f>
        <v>)*1,15</v>
      </c>
      <c r="H157" s="25">
        <f>ROUND(Source!AF56*Source!I56, 2)</f>
        <v>62.19</v>
      </c>
      <c r="I157" s="26"/>
      <c r="J157" s="26">
        <f>IF(Source!BA56&lt;&gt; 0, Source!BA56, 1)</f>
        <v>6.08</v>
      </c>
      <c r="K157" s="25">
        <f>Source!S56</f>
        <v>378.13</v>
      </c>
      <c r="L157" s="27"/>
      <c r="R157">
        <f>H157</f>
        <v>62.19</v>
      </c>
    </row>
    <row r="158" spans="1:26" ht="14.25" x14ac:dyDescent="0.2">
      <c r="A158" s="40"/>
      <c r="B158" s="41"/>
      <c r="C158" s="41" t="s">
        <v>342</v>
      </c>
      <c r="D158" s="24"/>
      <c r="E158" s="11"/>
      <c r="F158" s="25">
        <f>Source!AM56</f>
        <v>11.11</v>
      </c>
      <c r="G158" s="26" t="str">
        <f>Source!DE56</f>
        <v>)*1,25</v>
      </c>
      <c r="H158" s="25">
        <f>ROUND(Source!AD56*Source!I56, 2)</f>
        <v>4.16</v>
      </c>
      <c r="I158" s="26"/>
      <c r="J158" s="26">
        <f>IF(Source!BB56&lt;&gt; 0, Source!BB56, 1)</f>
        <v>6.08</v>
      </c>
      <c r="K158" s="25">
        <f>Source!Q56</f>
        <v>25.27</v>
      </c>
      <c r="L158" s="27"/>
    </row>
    <row r="159" spans="1:26" ht="14.25" x14ac:dyDescent="0.2">
      <c r="A159" s="40"/>
      <c r="B159" s="41"/>
      <c r="C159" s="41" t="s">
        <v>1334</v>
      </c>
      <c r="D159" s="24"/>
      <c r="E159" s="11"/>
      <c r="F159" s="25">
        <f>Source!AN56</f>
        <v>2.2799999999999998</v>
      </c>
      <c r="G159" s="26" t="str">
        <f>Source!DF56</f>
        <v>)*1,25</v>
      </c>
      <c r="H159" s="28">
        <f>ROUND(Source!AE56*Source!I56, 2)</f>
        <v>0.85</v>
      </c>
      <c r="I159" s="26"/>
      <c r="J159" s="26">
        <f>IF(Source!BS56&lt;&gt; 0, Source!BS56, 1)</f>
        <v>6.08</v>
      </c>
      <c r="K159" s="28">
        <f>Source!R56</f>
        <v>5.18</v>
      </c>
      <c r="L159" s="27"/>
      <c r="R159">
        <f>H159</f>
        <v>0.85</v>
      </c>
    </row>
    <row r="160" spans="1:26" ht="14.25" x14ac:dyDescent="0.2">
      <c r="A160" s="40"/>
      <c r="B160" s="41"/>
      <c r="C160" s="41" t="s">
        <v>1340</v>
      </c>
      <c r="D160" s="24"/>
      <c r="E160" s="11"/>
      <c r="F160" s="25">
        <f>Source!AL56</f>
        <v>3992.2</v>
      </c>
      <c r="G160" s="26" t="str">
        <f>Source!DD56</f>
        <v/>
      </c>
      <c r="H160" s="25">
        <f>ROUND(Source!AC56*Source!I56, 2)</f>
        <v>1194.47</v>
      </c>
      <c r="I160" s="26"/>
      <c r="J160" s="26">
        <f>IF(Source!BC56&lt;&gt; 0, Source!BC56, 1)</f>
        <v>6.08</v>
      </c>
      <c r="K160" s="25">
        <f>Source!P56</f>
        <v>7262.35</v>
      </c>
      <c r="L160" s="27"/>
    </row>
    <row r="161" spans="1:26" ht="14.25" x14ac:dyDescent="0.2">
      <c r="A161" s="40"/>
      <c r="B161" s="41"/>
      <c r="C161" s="41" t="s">
        <v>1335</v>
      </c>
      <c r="D161" s="24" t="s">
        <v>1336</v>
      </c>
      <c r="E161" s="11">
        <f>Source!BZ56</f>
        <v>118</v>
      </c>
      <c r="F161" s="51" t="str">
        <f>CONCATENATE(" )", Source!DL56, Source!FT56, "=", Source!FX56)</f>
        <v xml:space="preserve"> )*0,9=106,2</v>
      </c>
      <c r="G161" s="52"/>
      <c r="H161" s="25">
        <f>SUM(S155:S164)</f>
        <v>66.95</v>
      </c>
      <c r="I161" s="29"/>
      <c r="J161" s="23">
        <f>Source!AT56</f>
        <v>106</v>
      </c>
      <c r="K161" s="25">
        <f>SUM(T155:T164)</f>
        <v>406.31</v>
      </c>
      <c r="L161" s="27"/>
    </row>
    <row r="162" spans="1:26" ht="14.25" x14ac:dyDescent="0.2">
      <c r="A162" s="40"/>
      <c r="B162" s="41"/>
      <c r="C162" s="41" t="s">
        <v>1337</v>
      </c>
      <c r="D162" s="24" t="s">
        <v>1336</v>
      </c>
      <c r="E162" s="11">
        <f>Source!CA56</f>
        <v>63</v>
      </c>
      <c r="F162" s="51" t="str">
        <f>CONCATENATE(" )", Source!DM56, Source!FU56, "=", Source!FY56)</f>
        <v xml:space="preserve"> )*0,85=53,55</v>
      </c>
      <c r="G162" s="52"/>
      <c r="H162" s="25">
        <f>SUM(U155:U164)</f>
        <v>33.76</v>
      </c>
      <c r="I162" s="29"/>
      <c r="J162" s="23">
        <f>Source!AU56</f>
        <v>54</v>
      </c>
      <c r="K162" s="25">
        <f>SUM(V155:V164)</f>
        <v>206.99</v>
      </c>
      <c r="L162" s="27"/>
    </row>
    <row r="163" spans="1:26" ht="14.25" x14ac:dyDescent="0.2">
      <c r="A163" s="40"/>
      <c r="B163" s="41"/>
      <c r="C163" s="41" t="s">
        <v>1338</v>
      </c>
      <c r="D163" s="24" t="s">
        <v>1339</v>
      </c>
      <c r="E163" s="11">
        <f>Source!AQ56</f>
        <v>21.19</v>
      </c>
      <c r="F163" s="25"/>
      <c r="G163" s="26" t="str">
        <f>Source!DI56</f>
        <v>)*1,15</v>
      </c>
      <c r="H163" s="25"/>
      <c r="I163" s="26"/>
      <c r="J163" s="26"/>
      <c r="K163" s="25"/>
      <c r="L163" s="37">
        <f>Source!U56</f>
        <v>7.2910552000000006</v>
      </c>
    </row>
    <row r="164" spans="1:26" ht="28.5" x14ac:dyDescent="0.2">
      <c r="A164" s="42" t="str">
        <f>Source!E57</f>
        <v>16,1</v>
      </c>
      <c r="B164" s="43" t="str">
        <f>Source!F57</f>
        <v>11.3.03.01-0010</v>
      </c>
      <c r="C164" s="43" t="str">
        <f>Source!G57</f>
        <v>Доски подоконные ПВХ, шириной 500 мм</v>
      </c>
      <c r="D164" s="30" t="str">
        <f>Source!H57</f>
        <v>м</v>
      </c>
      <c r="E164" s="31">
        <f>Source!I57</f>
        <v>29.92</v>
      </c>
      <c r="F164" s="32">
        <f>Source!AL57+Source!AM57+Source!AO57</f>
        <v>64.349999999999994</v>
      </c>
      <c r="G164" s="39" t="s">
        <v>3</v>
      </c>
      <c r="H164" s="32">
        <f>ROUND(Source!AC57*Source!I57, 2)+ROUND(Source!AD57*Source!I57, 2)+ROUND(Source!AF57*Source!I57, 2)</f>
        <v>1925.35</v>
      </c>
      <c r="I164" s="33"/>
      <c r="J164" s="33">
        <f>IF(Source!BC57&lt;&gt; 0, Source!BC57, 1)</f>
        <v>6.08</v>
      </c>
      <c r="K164" s="32">
        <f>Source!O57</f>
        <v>11706.14</v>
      </c>
      <c r="L164" s="36"/>
      <c r="S164">
        <f>ROUND((Source!FX57/100)*((ROUND(Source!AF57*Source!I57, 2)+ROUND(Source!AE57*Source!I57, 2))), 2)</f>
        <v>0</v>
      </c>
      <c r="T164">
        <f>Source!X57</f>
        <v>0</v>
      </c>
      <c r="U164">
        <f>ROUND((Source!FY57/100)*((ROUND(Source!AF57*Source!I57, 2)+ROUND(Source!AE57*Source!I57, 2))), 2)</f>
        <v>0</v>
      </c>
      <c r="V164">
        <f>Source!Y57</f>
        <v>0</v>
      </c>
      <c r="W164">
        <f>IF(Source!BI57&lt;=1,H164, 0)</f>
        <v>1925.35</v>
      </c>
      <c r="X164">
        <f>IF(Source!BI57=2,H164, 0)</f>
        <v>0</v>
      </c>
      <c r="Y164">
        <f>IF(Source!BI57=3,H164, 0)</f>
        <v>0</v>
      </c>
      <c r="Z164">
        <f>IF(Source!BI57=4,H164, 0)</f>
        <v>0</v>
      </c>
    </row>
    <row r="165" spans="1:26" ht="15" x14ac:dyDescent="0.25">
      <c r="G165" s="49">
        <f>H157+H158+H160+H161+H162+SUM(H164:H164)</f>
        <v>3286.88</v>
      </c>
      <c r="H165" s="49"/>
      <c r="J165" s="49">
        <f>K157+K158+K160+K161+K162+SUM(K164:K164)</f>
        <v>19985.190000000002</v>
      </c>
      <c r="K165" s="49"/>
      <c r="L165" s="35">
        <f>Source!U56</f>
        <v>7.2910552000000006</v>
      </c>
      <c r="O165" s="20">
        <f>G165</f>
        <v>3286.88</v>
      </c>
      <c r="P165" s="20">
        <f>J165</f>
        <v>19985.190000000002</v>
      </c>
      <c r="Q165" s="20">
        <f>L165</f>
        <v>7.2910552000000006</v>
      </c>
      <c r="W165">
        <f>IF(Source!BI56&lt;=1,H157+H158+H160+H161+H162, 0)</f>
        <v>1361.53</v>
      </c>
      <c r="X165">
        <f>IF(Source!BI56=2,H157+H158+H160+H161+H162, 0)</f>
        <v>0</v>
      </c>
      <c r="Y165">
        <f>IF(Source!BI56=3,H157+H158+H160+H161+H162, 0)</f>
        <v>0</v>
      </c>
      <c r="Z165">
        <f>IF(Source!BI56=4,H157+H158+H160+H161+H162, 0)</f>
        <v>0</v>
      </c>
    </row>
    <row r="166" spans="1:26" ht="28.5" x14ac:dyDescent="0.2">
      <c r="A166" s="40" t="str">
        <f>Source!E58</f>
        <v>17</v>
      </c>
      <c r="B166" s="41" t="str">
        <f>Source!F58</f>
        <v>20-02-002-05</v>
      </c>
      <c r="C166" s="41" t="str">
        <f>Source!G58</f>
        <v>Установка решеток жалюзийных площадью в свету до 3,5 м2</v>
      </c>
      <c r="D166" s="24" t="str">
        <f>Source!H58</f>
        <v>ШТ</v>
      </c>
      <c r="E166" s="11">
        <f>Source!I58</f>
        <v>10</v>
      </c>
      <c r="F166" s="25">
        <f>Source!AL58+Source!AM58+Source!AO58</f>
        <v>52.03</v>
      </c>
      <c r="G166" s="26"/>
      <c r="H166" s="25"/>
      <c r="I166" s="26" t="str">
        <f>Source!BO58</f>
        <v/>
      </c>
      <c r="J166" s="26"/>
      <c r="K166" s="25"/>
      <c r="L166" s="27"/>
      <c r="S166">
        <f>ROUND((Source!FX58/100)*((ROUND(Source!AF58*Source!I58, 2)+ROUND(Source!AE58*Source!I58, 2))), 2)</f>
        <v>395.6</v>
      </c>
      <c r="T166">
        <f>Source!X58</f>
        <v>2401.0500000000002</v>
      </c>
      <c r="U166">
        <f>ROUND((Source!FY58/100)*((ROUND(Source!AF58*Source!I58, 2)+ROUND(Source!AE58*Source!I58, 2))), 2)</f>
        <v>242.27</v>
      </c>
      <c r="V166">
        <f>Source!Y58</f>
        <v>1482.39</v>
      </c>
    </row>
    <row r="167" spans="1:26" ht="14.25" x14ac:dyDescent="0.2">
      <c r="A167" s="40"/>
      <c r="B167" s="41"/>
      <c r="C167" s="41" t="s">
        <v>1333</v>
      </c>
      <c r="D167" s="24"/>
      <c r="E167" s="11"/>
      <c r="F167" s="25">
        <f>Source!AO58</f>
        <v>29.33</v>
      </c>
      <c r="G167" s="26" t="str">
        <f>Source!DG58</f>
        <v>)*1,15</v>
      </c>
      <c r="H167" s="25">
        <f>ROUND(Source!AF58*Source!I58, 2)</f>
        <v>337.3</v>
      </c>
      <c r="I167" s="26"/>
      <c r="J167" s="26">
        <f>IF(Source!BA58&lt;&gt; 0, Source!BA58, 1)</f>
        <v>6.08</v>
      </c>
      <c r="K167" s="25">
        <f>Source!S58</f>
        <v>2050.7800000000002</v>
      </c>
      <c r="L167" s="27"/>
      <c r="R167">
        <f>H167</f>
        <v>337.3</v>
      </c>
    </row>
    <row r="168" spans="1:26" ht="14.25" x14ac:dyDescent="0.2">
      <c r="A168" s="40"/>
      <c r="B168" s="41"/>
      <c r="C168" s="41" t="s">
        <v>342</v>
      </c>
      <c r="D168" s="24"/>
      <c r="E168" s="11"/>
      <c r="F168" s="25">
        <f>Source!AM58</f>
        <v>4.95</v>
      </c>
      <c r="G168" s="26" t="str">
        <f>Source!DE58</f>
        <v>)*1,25</v>
      </c>
      <c r="H168" s="25">
        <f>ROUND(Source!AD58*Source!I58, 2)</f>
        <v>61.9</v>
      </c>
      <c r="I168" s="26"/>
      <c r="J168" s="26">
        <f>IF(Source!BB58&lt;&gt; 0, Source!BB58, 1)</f>
        <v>6.08</v>
      </c>
      <c r="K168" s="25">
        <f>Source!Q58</f>
        <v>376.35</v>
      </c>
      <c r="L168" s="27"/>
    </row>
    <row r="169" spans="1:26" ht="14.25" x14ac:dyDescent="0.2">
      <c r="A169" s="40"/>
      <c r="B169" s="41"/>
      <c r="C169" s="41" t="s">
        <v>1334</v>
      </c>
      <c r="D169" s="24"/>
      <c r="E169" s="11"/>
      <c r="F169" s="25">
        <f>Source!AN58</f>
        <v>0.49</v>
      </c>
      <c r="G169" s="26" t="str">
        <f>Source!DF58</f>
        <v>)*1,25</v>
      </c>
      <c r="H169" s="28">
        <f>ROUND(Source!AE58*Source!I58, 2)</f>
        <v>6.1</v>
      </c>
      <c r="I169" s="26"/>
      <c r="J169" s="26">
        <f>IF(Source!BS58&lt;&gt; 0, Source!BS58, 1)</f>
        <v>6.08</v>
      </c>
      <c r="K169" s="28">
        <f>Source!R58</f>
        <v>37.090000000000003</v>
      </c>
      <c r="L169" s="27"/>
      <c r="R169">
        <f>H169</f>
        <v>6.1</v>
      </c>
    </row>
    <row r="170" spans="1:26" ht="14.25" x14ac:dyDescent="0.2">
      <c r="A170" s="40"/>
      <c r="B170" s="41"/>
      <c r="C170" s="41" t="s">
        <v>1340</v>
      </c>
      <c r="D170" s="24"/>
      <c r="E170" s="11"/>
      <c r="F170" s="25">
        <f>Source!AL58</f>
        <v>17.75</v>
      </c>
      <c r="G170" s="26" t="str">
        <f>Source!DD58</f>
        <v/>
      </c>
      <c r="H170" s="25">
        <f>ROUND(Source!AC58*Source!I58, 2)</f>
        <v>177.5</v>
      </c>
      <c r="I170" s="26"/>
      <c r="J170" s="26">
        <f>IF(Source!BC58&lt;&gt; 0, Source!BC58, 1)</f>
        <v>6.08</v>
      </c>
      <c r="K170" s="25">
        <f>Source!P58</f>
        <v>1079.2</v>
      </c>
      <c r="L170" s="27"/>
    </row>
    <row r="171" spans="1:26" ht="14.25" x14ac:dyDescent="0.2">
      <c r="A171" s="40"/>
      <c r="B171" s="41"/>
      <c r="C171" s="41" t="s">
        <v>1335</v>
      </c>
      <c r="D171" s="24" t="s">
        <v>1336</v>
      </c>
      <c r="E171" s="11">
        <f>Source!BZ58</f>
        <v>128</v>
      </c>
      <c r="F171" s="51" t="str">
        <f>CONCATENATE(" )", Source!DL58, Source!FT58, "=", Source!FX58)</f>
        <v xml:space="preserve"> )*0,9=115,2</v>
      </c>
      <c r="G171" s="52"/>
      <c r="H171" s="25">
        <f>SUM(S166:S174)</f>
        <v>395.6</v>
      </c>
      <c r="I171" s="29"/>
      <c r="J171" s="23">
        <f>Source!AT58</f>
        <v>115</v>
      </c>
      <c r="K171" s="25">
        <f>SUM(T166:T174)</f>
        <v>2401.0500000000002</v>
      </c>
      <c r="L171" s="27"/>
    </row>
    <row r="172" spans="1:26" ht="14.25" x14ac:dyDescent="0.2">
      <c r="A172" s="40"/>
      <c r="B172" s="41"/>
      <c r="C172" s="41" t="s">
        <v>1337</v>
      </c>
      <c r="D172" s="24" t="s">
        <v>1336</v>
      </c>
      <c r="E172" s="11">
        <f>Source!CA58</f>
        <v>83</v>
      </c>
      <c r="F172" s="51" t="str">
        <f>CONCATENATE(" )", Source!DM58, Source!FU58, "=", Source!FY58)</f>
        <v xml:space="preserve"> )*0,85=70,55</v>
      </c>
      <c r="G172" s="52"/>
      <c r="H172" s="25">
        <f>SUM(U166:U174)</f>
        <v>242.27</v>
      </c>
      <c r="I172" s="29"/>
      <c r="J172" s="23">
        <f>Source!AU58</f>
        <v>71</v>
      </c>
      <c r="K172" s="25">
        <f>SUM(V166:V174)</f>
        <v>1482.39</v>
      </c>
      <c r="L172" s="27"/>
    </row>
    <row r="173" spans="1:26" ht="14.25" x14ac:dyDescent="0.2">
      <c r="A173" s="40"/>
      <c r="B173" s="41"/>
      <c r="C173" s="41" t="s">
        <v>1338</v>
      </c>
      <c r="D173" s="24" t="s">
        <v>1339</v>
      </c>
      <c r="E173" s="11">
        <f>Source!AQ58</f>
        <v>3.27</v>
      </c>
      <c r="F173" s="25"/>
      <c r="G173" s="26" t="str">
        <f>Source!DI58</f>
        <v>)*1,15</v>
      </c>
      <c r="H173" s="25"/>
      <c r="I173" s="26"/>
      <c r="J173" s="26"/>
      <c r="K173" s="25"/>
      <c r="L173" s="37">
        <f>Source!U58</f>
        <v>37.604999999999997</v>
      </c>
    </row>
    <row r="174" spans="1:26" ht="57" x14ac:dyDescent="0.2">
      <c r="A174" s="42" t="str">
        <f>Source!E59</f>
        <v>17,1</v>
      </c>
      <c r="B174" s="43" t="str">
        <f>Source!F59</f>
        <v>19.2.03.02-0282</v>
      </c>
      <c r="C174" s="43" t="str">
        <f>Source!G59</f>
        <v>Решетки жалюзийные регулируемые из алюминиевого профиля с порошковым покрытием марки РВ-1, размером 1400х2400 мм</v>
      </c>
      <c r="D174" s="30" t="str">
        <f>Source!H59</f>
        <v>шт.</v>
      </c>
      <c r="E174" s="31">
        <f>Source!I59</f>
        <v>2.9761899999999999</v>
      </c>
      <c r="F174" s="32">
        <f>Source!AL59+Source!AM59+Source!AO59</f>
        <v>634.58000000000004</v>
      </c>
      <c r="G174" s="39" t="s">
        <v>3</v>
      </c>
      <c r="H174" s="32">
        <f>ROUND(Source!AC59*Source!I59, 2)+ROUND(Source!AD59*Source!I59, 2)+ROUND(Source!AF59*Source!I59, 2)</f>
        <v>1888.63</v>
      </c>
      <c r="I174" s="33"/>
      <c r="J174" s="33">
        <f>IF(Source!BC59&lt;&gt; 0, Source!BC59, 1)</f>
        <v>6.08</v>
      </c>
      <c r="K174" s="32">
        <f>Source!O59</f>
        <v>11482.87</v>
      </c>
      <c r="L174" s="36"/>
      <c r="S174">
        <f>ROUND((Source!FX59/100)*((ROUND(Source!AF59*Source!I59, 2)+ROUND(Source!AE59*Source!I59, 2))), 2)</f>
        <v>0</v>
      </c>
      <c r="T174">
        <f>Source!X59</f>
        <v>0</v>
      </c>
      <c r="U174">
        <f>ROUND((Source!FY59/100)*((ROUND(Source!AF59*Source!I59, 2)+ROUND(Source!AE59*Source!I59, 2))), 2)</f>
        <v>0</v>
      </c>
      <c r="V174">
        <f>Source!Y59</f>
        <v>0</v>
      </c>
      <c r="W174">
        <f>IF(Source!BI59&lt;=1,H174, 0)</f>
        <v>1888.63</v>
      </c>
      <c r="X174">
        <f>IF(Source!BI59=2,H174, 0)</f>
        <v>0</v>
      </c>
      <c r="Y174">
        <f>IF(Source!BI59=3,H174, 0)</f>
        <v>0</v>
      </c>
      <c r="Z174">
        <f>IF(Source!BI59=4,H174, 0)</f>
        <v>0</v>
      </c>
    </row>
    <row r="175" spans="1:26" ht="15" x14ac:dyDescent="0.25">
      <c r="G175" s="49">
        <f>H167+H168+H170+H171+H172+SUM(H174:H174)</f>
        <v>3103.2000000000003</v>
      </c>
      <c r="H175" s="49"/>
      <c r="J175" s="49">
        <f>K167+K168+K170+K171+K172+SUM(K174:K174)</f>
        <v>18872.64</v>
      </c>
      <c r="K175" s="49"/>
      <c r="L175" s="35">
        <f>Source!U58</f>
        <v>37.604999999999997</v>
      </c>
      <c r="O175" s="20">
        <f>G175</f>
        <v>3103.2000000000003</v>
      </c>
      <c r="P175" s="20">
        <f>J175</f>
        <v>18872.64</v>
      </c>
      <c r="Q175" s="20">
        <f>L175</f>
        <v>37.604999999999997</v>
      </c>
      <c r="W175">
        <f>IF(Source!BI58&lt;=1,H167+H168+H170+H171+H172, 0)</f>
        <v>1214.5700000000002</v>
      </c>
      <c r="X175">
        <f>IF(Source!BI58=2,H167+H168+H170+H171+H172, 0)</f>
        <v>0</v>
      </c>
      <c r="Y175">
        <f>IF(Source!BI58=3,H167+H168+H170+H171+H172, 0)</f>
        <v>0</v>
      </c>
      <c r="Z175">
        <f>IF(Source!BI58=4,H167+H168+H170+H171+H172, 0)</f>
        <v>0</v>
      </c>
    </row>
    <row r="176" spans="1:26" ht="42.75" x14ac:dyDescent="0.2">
      <c r="A176" s="40" t="str">
        <f>Source!E60</f>
        <v>18</v>
      </c>
      <c r="B176" s="41" t="str">
        <f>Source!F60</f>
        <v>12-01-010-01</v>
      </c>
      <c r="C176" s="41" t="str">
        <f>Source!G60</f>
        <v>Устройство мелких покрытий (брандмауэры, парапеты, свесы и т.п.) из листовой оцинкованной стали</v>
      </c>
      <c r="D176" s="24" t="str">
        <f>Source!H60</f>
        <v>100 м2</v>
      </c>
      <c r="E176" s="11">
        <f>Source!I60</f>
        <v>5.9839999999999997E-2</v>
      </c>
      <c r="F176" s="25">
        <f>Source!AL60+Source!AM60+Source!AO60</f>
        <v>9874.2199999999993</v>
      </c>
      <c r="G176" s="26"/>
      <c r="H176" s="25"/>
      <c r="I176" s="26" t="str">
        <f>Source!BO60</f>
        <v/>
      </c>
      <c r="J176" s="26"/>
      <c r="K176" s="25"/>
      <c r="L176" s="27"/>
      <c r="S176">
        <f>ROUND((Source!FX60/100)*((ROUND(Source!AF60*Source!I60, 2)+ROUND(Source!AE60*Source!I60, 2))), 2)</f>
        <v>71.760000000000005</v>
      </c>
      <c r="T176">
        <f>Source!X60</f>
        <v>436.32</v>
      </c>
      <c r="U176">
        <f>ROUND((Source!FY60/100)*((ROUND(Source!AF60*Source!I60, 2)+ROUND(Source!AE60*Source!I60, 2))), 2)</f>
        <v>36.71</v>
      </c>
      <c r="V176">
        <f>Source!Y60</f>
        <v>222.2</v>
      </c>
    </row>
    <row r="177" spans="1:26" x14ac:dyDescent="0.2">
      <c r="C177" s="19" t="str">
        <f>"Объем: "&amp;Source!I60&amp;"=5,984/"&amp;"100"</f>
        <v>Объем: 0,05984=5,984/100</v>
      </c>
    </row>
    <row r="178" spans="1:26" ht="14.25" x14ac:dyDescent="0.2">
      <c r="A178" s="40"/>
      <c r="B178" s="41"/>
      <c r="C178" s="41" t="s">
        <v>1333</v>
      </c>
      <c r="D178" s="24"/>
      <c r="E178" s="11"/>
      <c r="F178" s="25">
        <f>Source!AO60</f>
        <v>961.76</v>
      </c>
      <c r="G178" s="26" t="str">
        <f>Source!DG60</f>
        <v>)*1,15</v>
      </c>
      <c r="H178" s="25">
        <f>ROUND(Source!AF60*Source!I60, 2)</f>
        <v>66.180000000000007</v>
      </c>
      <c r="I178" s="26"/>
      <c r="J178" s="26">
        <f>IF(Source!BA60&lt;&gt; 0, Source!BA60, 1)</f>
        <v>6.08</v>
      </c>
      <c r="K178" s="25">
        <f>Source!S60</f>
        <v>402.4</v>
      </c>
      <c r="L178" s="27"/>
      <c r="R178">
        <f>H178</f>
        <v>66.180000000000007</v>
      </c>
    </row>
    <row r="179" spans="1:26" ht="14.25" x14ac:dyDescent="0.2">
      <c r="A179" s="40"/>
      <c r="B179" s="41"/>
      <c r="C179" s="41" t="s">
        <v>342</v>
      </c>
      <c r="D179" s="24"/>
      <c r="E179" s="11"/>
      <c r="F179" s="25">
        <f>Source!AM60</f>
        <v>21.88</v>
      </c>
      <c r="G179" s="26" t="str">
        <f>Source!DE60</f>
        <v>)*1,25</v>
      </c>
      <c r="H179" s="25">
        <f>ROUND(Source!AD60*Source!I60, 2)</f>
        <v>1.64</v>
      </c>
      <c r="I179" s="26"/>
      <c r="J179" s="26">
        <f>IF(Source!BB60&lt;&gt; 0, Source!BB60, 1)</f>
        <v>6.08</v>
      </c>
      <c r="K179" s="25">
        <f>Source!Q60</f>
        <v>9.9499999999999993</v>
      </c>
      <c r="L179" s="27"/>
    </row>
    <row r="180" spans="1:26" ht="14.25" x14ac:dyDescent="0.2">
      <c r="A180" s="40"/>
      <c r="B180" s="41"/>
      <c r="C180" s="41" t="s">
        <v>1334</v>
      </c>
      <c r="D180" s="24"/>
      <c r="E180" s="11"/>
      <c r="F180" s="25">
        <f>Source!AN60</f>
        <v>3.51</v>
      </c>
      <c r="G180" s="26" t="str">
        <f>Source!DF60</f>
        <v>)*1,25</v>
      </c>
      <c r="H180" s="28">
        <f>ROUND(Source!AE60*Source!I60, 2)</f>
        <v>0.26</v>
      </c>
      <c r="I180" s="26"/>
      <c r="J180" s="26">
        <f>IF(Source!BS60&lt;&gt; 0, Source!BS60, 1)</f>
        <v>6.08</v>
      </c>
      <c r="K180" s="28">
        <f>Source!R60</f>
        <v>1.6</v>
      </c>
      <c r="L180" s="27"/>
      <c r="R180">
        <f>H180</f>
        <v>0.26</v>
      </c>
    </row>
    <row r="181" spans="1:26" ht="14.25" x14ac:dyDescent="0.2">
      <c r="A181" s="40"/>
      <c r="B181" s="41"/>
      <c r="C181" s="41" t="s">
        <v>1340</v>
      </c>
      <c r="D181" s="24"/>
      <c r="E181" s="11"/>
      <c r="F181" s="25">
        <f>Source!AL60</f>
        <v>8890.58</v>
      </c>
      <c r="G181" s="26" t="str">
        <f>Source!DD60</f>
        <v/>
      </c>
      <c r="H181" s="25">
        <f>ROUND(Source!AC60*Source!I60, 2)</f>
        <v>532.01</v>
      </c>
      <c r="I181" s="26"/>
      <c r="J181" s="26">
        <f>IF(Source!BC60&lt;&gt; 0, Source!BC60, 1)</f>
        <v>6.08</v>
      </c>
      <c r="K181" s="25">
        <f>Source!P60</f>
        <v>3234.63</v>
      </c>
      <c r="L181" s="27"/>
    </row>
    <row r="182" spans="1:26" ht="14.25" x14ac:dyDescent="0.2">
      <c r="A182" s="40"/>
      <c r="B182" s="41"/>
      <c r="C182" s="41" t="s">
        <v>1335</v>
      </c>
      <c r="D182" s="24" t="s">
        <v>1336</v>
      </c>
      <c r="E182" s="11">
        <f>Source!BZ60</f>
        <v>120</v>
      </c>
      <c r="F182" s="51" t="str">
        <f>CONCATENATE(" )", Source!DL60, Source!FT60, "=", Source!FX60)</f>
        <v xml:space="preserve"> )*0,9=108</v>
      </c>
      <c r="G182" s="52"/>
      <c r="H182" s="25">
        <f>SUM(S176:S184)</f>
        <v>71.760000000000005</v>
      </c>
      <c r="I182" s="29"/>
      <c r="J182" s="23">
        <f>Source!AT60</f>
        <v>108</v>
      </c>
      <c r="K182" s="25">
        <f>SUM(T176:T184)</f>
        <v>436.32</v>
      </c>
      <c r="L182" s="27"/>
    </row>
    <row r="183" spans="1:26" ht="14.25" x14ac:dyDescent="0.2">
      <c r="A183" s="40"/>
      <c r="B183" s="41"/>
      <c r="C183" s="41" t="s">
        <v>1337</v>
      </c>
      <c r="D183" s="24" t="s">
        <v>1336</v>
      </c>
      <c r="E183" s="11">
        <f>Source!CA60</f>
        <v>65</v>
      </c>
      <c r="F183" s="51" t="str">
        <f>CONCATENATE(" )", Source!DM60, Source!FU60, "=", Source!FY60)</f>
        <v xml:space="preserve"> )*0,85=55,25</v>
      </c>
      <c r="G183" s="52"/>
      <c r="H183" s="25">
        <f>SUM(U176:U184)</f>
        <v>36.71</v>
      </c>
      <c r="I183" s="29"/>
      <c r="J183" s="23">
        <f>Source!AU60</f>
        <v>55</v>
      </c>
      <c r="K183" s="25">
        <f>SUM(V176:V184)</f>
        <v>222.2</v>
      </c>
      <c r="L183" s="27"/>
    </row>
    <row r="184" spans="1:26" ht="14.25" x14ac:dyDescent="0.2">
      <c r="A184" s="42"/>
      <c r="B184" s="43"/>
      <c r="C184" s="43" t="s">
        <v>1338</v>
      </c>
      <c r="D184" s="30" t="s">
        <v>1339</v>
      </c>
      <c r="E184" s="31">
        <f>Source!AQ60</f>
        <v>112.75</v>
      </c>
      <c r="F184" s="32"/>
      <c r="G184" s="33" t="str">
        <f>Source!DI60</f>
        <v>)*1,15</v>
      </c>
      <c r="H184" s="32"/>
      <c r="I184" s="33"/>
      <c r="J184" s="33"/>
      <c r="K184" s="32"/>
      <c r="L184" s="34">
        <f>Source!U60</f>
        <v>7.7590039999999991</v>
      </c>
    </row>
    <row r="185" spans="1:26" ht="15" x14ac:dyDescent="0.25">
      <c r="G185" s="49">
        <f>H178+H179+H181+H182+H183</f>
        <v>708.30000000000007</v>
      </c>
      <c r="H185" s="49"/>
      <c r="J185" s="49">
        <f>K178+K179+K181+K182+K183</f>
        <v>4305.5</v>
      </c>
      <c r="K185" s="49"/>
      <c r="L185" s="35">
        <f>Source!U60</f>
        <v>7.7590039999999991</v>
      </c>
      <c r="O185" s="20">
        <f>G185</f>
        <v>708.30000000000007</v>
      </c>
      <c r="P185" s="20">
        <f>J185</f>
        <v>4305.5</v>
      </c>
      <c r="Q185" s="20">
        <f>L185</f>
        <v>7.7590039999999991</v>
      </c>
      <c r="W185">
        <f>IF(Source!BI60&lt;=1,H178+H179+H181+H182+H183, 0)</f>
        <v>708.30000000000007</v>
      </c>
      <c r="X185">
        <f>IF(Source!BI60=2,H178+H179+H181+H182+H183, 0)</f>
        <v>0</v>
      </c>
      <c r="Y185">
        <f>IF(Source!BI60=3,H178+H179+H181+H182+H183, 0)</f>
        <v>0</v>
      </c>
      <c r="Z185">
        <f>IF(Source!BI60=4,H178+H179+H181+H182+H183, 0)</f>
        <v>0</v>
      </c>
    </row>
    <row r="186" spans="1:26" ht="28.5" x14ac:dyDescent="0.2">
      <c r="A186" s="40" t="str">
        <f>Source!E61</f>
        <v>19</v>
      </c>
      <c r="B186" s="41" t="str">
        <f>Source!F61</f>
        <v>11-01-033-02</v>
      </c>
      <c r="C186" s="41" t="str">
        <f>Source!G61</f>
        <v>Устройство покрытий дощатых толщиной 36 мм</v>
      </c>
      <c r="D186" s="24" t="str">
        <f>Source!H61</f>
        <v>100 м2</v>
      </c>
      <c r="E186" s="11">
        <f>Source!I61</f>
        <v>9.9000000000000005E-2</v>
      </c>
      <c r="F186" s="25">
        <f>Source!AL61+Source!AM61+Source!AO61</f>
        <v>984.54</v>
      </c>
      <c r="G186" s="26"/>
      <c r="H186" s="25"/>
      <c r="I186" s="26" t="str">
        <f>Source!BO61</f>
        <v/>
      </c>
      <c r="J186" s="26"/>
      <c r="K186" s="25"/>
      <c r="L186" s="27"/>
      <c r="S186">
        <f>ROUND((Source!FX61/100)*((ROUND(Source!AF61*Source!I61, 2)+ROUND(Source!AE61*Source!I61, 2))), 2)</f>
        <v>74.88</v>
      </c>
      <c r="T186">
        <f>Source!X61</f>
        <v>456.45</v>
      </c>
      <c r="U186">
        <f>ROUND((Source!FY61/100)*((ROUND(Source!AF61*Source!I61, 2)+ROUND(Source!AE61*Source!I61, 2))), 2)</f>
        <v>43.12</v>
      </c>
      <c r="V186">
        <f>Source!Y61</f>
        <v>263.18</v>
      </c>
    </row>
    <row r="187" spans="1:26" x14ac:dyDescent="0.2">
      <c r="C187" s="19" t="str">
        <f>"Объем: "&amp;Source!I61&amp;"=9,9/"&amp;"100"</f>
        <v>Объем: 0,099=9,9/100</v>
      </c>
    </row>
    <row r="188" spans="1:26" ht="14.25" x14ac:dyDescent="0.2">
      <c r="A188" s="40"/>
      <c r="B188" s="41"/>
      <c r="C188" s="41" t="s">
        <v>1333</v>
      </c>
      <c r="D188" s="24"/>
      <c r="E188" s="11"/>
      <c r="F188" s="25">
        <f>Source!AO61</f>
        <v>569.04</v>
      </c>
      <c r="G188" s="26" t="str">
        <f>Source!DG61</f>
        <v>)*1,15</v>
      </c>
      <c r="H188" s="25">
        <f>ROUND(Source!AF61*Source!I61, 2)</f>
        <v>64.790000000000006</v>
      </c>
      <c r="I188" s="26"/>
      <c r="J188" s="26">
        <f>IF(Source!BA61&lt;&gt; 0, Source!BA61, 1)</f>
        <v>6.08</v>
      </c>
      <c r="K188" s="25">
        <f>Source!S61</f>
        <v>393.9</v>
      </c>
      <c r="L188" s="27"/>
      <c r="R188">
        <f>H188</f>
        <v>64.790000000000006</v>
      </c>
    </row>
    <row r="189" spans="1:26" ht="14.25" x14ac:dyDescent="0.2">
      <c r="A189" s="40"/>
      <c r="B189" s="41"/>
      <c r="C189" s="41" t="s">
        <v>342</v>
      </c>
      <c r="D189" s="24"/>
      <c r="E189" s="11"/>
      <c r="F189" s="25">
        <f>Source!AM61</f>
        <v>101.68</v>
      </c>
      <c r="G189" s="26" t="str">
        <f>Source!DE61</f>
        <v>)*1,25</v>
      </c>
      <c r="H189" s="25">
        <f>ROUND(Source!AD61*Source!I61, 2)</f>
        <v>12.58</v>
      </c>
      <c r="I189" s="26"/>
      <c r="J189" s="26">
        <f>IF(Source!BB61&lt;&gt; 0, Source!BB61, 1)</f>
        <v>6.08</v>
      </c>
      <c r="K189" s="25">
        <f>Source!Q61</f>
        <v>76.510000000000005</v>
      </c>
      <c r="L189" s="27"/>
    </row>
    <row r="190" spans="1:26" ht="14.25" x14ac:dyDescent="0.2">
      <c r="A190" s="40"/>
      <c r="B190" s="41"/>
      <c r="C190" s="41" t="s">
        <v>1334</v>
      </c>
      <c r="D190" s="24"/>
      <c r="E190" s="11"/>
      <c r="F190" s="25">
        <f>Source!AN61</f>
        <v>23.02</v>
      </c>
      <c r="G190" s="26" t="str">
        <f>Source!DF61</f>
        <v>)*1,25</v>
      </c>
      <c r="H190" s="28">
        <f>ROUND(Source!AE61*Source!I61, 2)</f>
        <v>2.85</v>
      </c>
      <c r="I190" s="26"/>
      <c r="J190" s="26">
        <f>IF(Source!BS61&lt;&gt; 0, Source!BS61, 1)</f>
        <v>6.08</v>
      </c>
      <c r="K190" s="28">
        <f>Source!R61</f>
        <v>17.32</v>
      </c>
      <c r="L190" s="27"/>
      <c r="R190">
        <f>H190</f>
        <v>2.85</v>
      </c>
    </row>
    <row r="191" spans="1:26" ht="14.25" x14ac:dyDescent="0.2">
      <c r="A191" s="40"/>
      <c r="B191" s="41"/>
      <c r="C191" s="41" t="s">
        <v>1340</v>
      </c>
      <c r="D191" s="24"/>
      <c r="E191" s="11"/>
      <c r="F191" s="25">
        <f>Source!AL61</f>
        <v>313.82</v>
      </c>
      <c r="G191" s="26" t="str">
        <f>Source!DD61</f>
        <v/>
      </c>
      <c r="H191" s="25">
        <f>ROUND(Source!AC61*Source!I61, 2)</f>
        <v>31.07</v>
      </c>
      <c r="I191" s="26"/>
      <c r="J191" s="26">
        <f>IF(Source!BC61&lt;&gt; 0, Source!BC61, 1)</f>
        <v>6.08</v>
      </c>
      <c r="K191" s="25">
        <f>Source!P61</f>
        <v>188.89</v>
      </c>
      <c r="L191" s="27"/>
    </row>
    <row r="192" spans="1:26" ht="14.25" x14ac:dyDescent="0.2">
      <c r="A192" s="40"/>
      <c r="B192" s="41"/>
      <c r="C192" s="41" t="s">
        <v>1335</v>
      </c>
      <c r="D192" s="24" t="s">
        <v>1336</v>
      </c>
      <c r="E192" s="11">
        <f>Source!BZ61</f>
        <v>123</v>
      </c>
      <c r="F192" s="51" t="str">
        <f>CONCATENATE(" )", Source!DL61, Source!FT61, "=", Source!FX61)</f>
        <v xml:space="preserve"> )*0,9=110,7</v>
      </c>
      <c r="G192" s="52"/>
      <c r="H192" s="25">
        <f>SUM(S186:S195)</f>
        <v>74.88</v>
      </c>
      <c r="I192" s="29"/>
      <c r="J192" s="23">
        <f>Source!AT61</f>
        <v>111</v>
      </c>
      <c r="K192" s="25">
        <f>SUM(T186:T195)</f>
        <v>456.45</v>
      </c>
      <c r="L192" s="27"/>
    </row>
    <row r="193" spans="1:26" ht="14.25" x14ac:dyDescent="0.2">
      <c r="A193" s="40"/>
      <c r="B193" s="41"/>
      <c r="C193" s="41" t="s">
        <v>1337</v>
      </c>
      <c r="D193" s="24" t="s">
        <v>1336</v>
      </c>
      <c r="E193" s="11">
        <f>Source!CA61</f>
        <v>75</v>
      </c>
      <c r="F193" s="51" t="str">
        <f>CONCATENATE(" )", Source!DM61, Source!FU61, "=", Source!FY61)</f>
        <v xml:space="preserve"> )*0,85=63,75</v>
      </c>
      <c r="G193" s="52"/>
      <c r="H193" s="25">
        <f>SUM(U186:U195)</f>
        <v>43.12</v>
      </c>
      <c r="I193" s="29"/>
      <c r="J193" s="23">
        <f>Source!AU61</f>
        <v>64</v>
      </c>
      <c r="K193" s="25">
        <f>SUM(V186:V195)</f>
        <v>263.18</v>
      </c>
      <c r="L193" s="27"/>
    </row>
    <row r="194" spans="1:26" ht="14.25" x14ac:dyDescent="0.2">
      <c r="A194" s="40"/>
      <c r="B194" s="41"/>
      <c r="C194" s="41" t="s">
        <v>1338</v>
      </c>
      <c r="D194" s="24" t="s">
        <v>1339</v>
      </c>
      <c r="E194" s="11">
        <f>Source!AQ61</f>
        <v>66.709999999999994</v>
      </c>
      <c r="F194" s="25"/>
      <c r="G194" s="26" t="str">
        <f>Source!DI61</f>
        <v>)*1,15</v>
      </c>
      <c r="H194" s="25"/>
      <c r="I194" s="26"/>
      <c r="J194" s="26"/>
      <c r="K194" s="25"/>
      <c r="L194" s="37">
        <f>Source!U61</f>
        <v>7.5949334999999989</v>
      </c>
    </row>
    <row r="195" spans="1:26" ht="71.25" x14ac:dyDescent="0.2">
      <c r="A195" s="42" t="str">
        <f>Source!E62</f>
        <v>19,1</v>
      </c>
      <c r="B195" s="43" t="str">
        <f>Source!F62</f>
        <v>11.1.01.04-0025</v>
      </c>
      <c r="C195" s="43" t="str">
        <f>Source!G62</f>
        <v>Доски для покрытия полов со шпунтом и гребнем из древесины антисептированные тип ДП-35 толщиной 35 мм, шириной без гребня от 64 до 100 мм</v>
      </c>
      <c r="D195" s="30" t="str">
        <f>Source!H62</f>
        <v>м3</v>
      </c>
      <c r="E195" s="31">
        <f>Source!I62</f>
        <v>0.36729000000000001</v>
      </c>
      <c r="F195" s="32">
        <f>Source!AL62+Source!AM62+Source!AO62</f>
        <v>2132.31</v>
      </c>
      <c r="G195" s="39" t="s">
        <v>3</v>
      </c>
      <c r="H195" s="32">
        <f>ROUND(Source!AC62*Source!I62, 2)+ROUND(Source!AD62*Source!I62, 2)+ROUND(Source!AF62*Source!I62, 2)</f>
        <v>783.18</v>
      </c>
      <c r="I195" s="33"/>
      <c r="J195" s="33">
        <f>IF(Source!BC62&lt;&gt; 0, Source!BC62, 1)</f>
        <v>6.08</v>
      </c>
      <c r="K195" s="32">
        <f>Source!O62</f>
        <v>4761.71</v>
      </c>
      <c r="L195" s="36"/>
      <c r="S195">
        <f>ROUND((Source!FX62/100)*((ROUND(Source!AF62*Source!I62, 2)+ROUND(Source!AE62*Source!I62, 2))), 2)</f>
        <v>0</v>
      </c>
      <c r="T195">
        <f>Source!X62</f>
        <v>0</v>
      </c>
      <c r="U195">
        <f>ROUND((Source!FY62/100)*((ROUND(Source!AF62*Source!I62, 2)+ROUND(Source!AE62*Source!I62, 2))), 2)</f>
        <v>0</v>
      </c>
      <c r="V195">
        <f>Source!Y62</f>
        <v>0</v>
      </c>
      <c r="W195">
        <f>IF(Source!BI62&lt;=1,H195, 0)</f>
        <v>783.18</v>
      </c>
      <c r="X195">
        <f>IF(Source!BI62=2,H195, 0)</f>
        <v>0</v>
      </c>
      <c r="Y195">
        <f>IF(Source!BI62=3,H195, 0)</f>
        <v>0</v>
      </c>
      <c r="Z195">
        <f>IF(Source!BI62=4,H195, 0)</f>
        <v>0</v>
      </c>
    </row>
    <row r="196" spans="1:26" ht="15" x14ac:dyDescent="0.25">
      <c r="G196" s="49">
        <f>H188+H189+H191+H192+H193+SUM(H195:H195)</f>
        <v>1009.6199999999999</v>
      </c>
      <c r="H196" s="49"/>
      <c r="J196" s="49">
        <f>K188+K189+K191+K192+K193+SUM(K195:K195)</f>
        <v>6140.64</v>
      </c>
      <c r="K196" s="49"/>
      <c r="L196" s="35">
        <f>Source!U61</f>
        <v>7.5949334999999989</v>
      </c>
      <c r="O196" s="20">
        <f>G196</f>
        <v>1009.6199999999999</v>
      </c>
      <c r="P196" s="20">
        <f>J196</f>
        <v>6140.64</v>
      </c>
      <c r="Q196" s="20">
        <f>L196</f>
        <v>7.5949334999999989</v>
      </c>
      <c r="W196">
        <f>IF(Source!BI61&lt;=1,H188+H189+H191+H192+H193, 0)</f>
        <v>226.44</v>
      </c>
      <c r="X196">
        <f>IF(Source!BI61=2,H188+H189+H191+H192+H193, 0)</f>
        <v>0</v>
      </c>
      <c r="Y196">
        <f>IF(Source!BI61=3,H188+H189+H191+H192+H193, 0)</f>
        <v>0</v>
      </c>
      <c r="Z196">
        <f>IF(Source!BI61=4,H188+H189+H191+H192+H193, 0)</f>
        <v>0</v>
      </c>
    </row>
    <row r="197" spans="1:26" ht="28.5" x14ac:dyDescent="0.2">
      <c r="A197" s="40" t="str">
        <f>Source!E63</f>
        <v>20</v>
      </c>
      <c r="B197" s="41" t="str">
        <f>Source!F63</f>
        <v>11-01-011-07</v>
      </c>
      <c r="C197" s="41" t="str">
        <f>Source!G63</f>
        <v>Устройство стяжек из плит древесноволокнистых</v>
      </c>
      <c r="D197" s="24" t="str">
        <f>Source!H63</f>
        <v>100 м2</v>
      </c>
      <c r="E197" s="11">
        <f>Source!I63</f>
        <v>9.9000000000000005E-2</v>
      </c>
      <c r="F197" s="25">
        <f>Source!AL63+Source!AM63+Source!AO63</f>
        <v>1791.9699999999998</v>
      </c>
      <c r="G197" s="26"/>
      <c r="H197" s="25"/>
      <c r="I197" s="26" t="str">
        <f>Source!BO63</f>
        <v/>
      </c>
      <c r="J197" s="26"/>
      <c r="K197" s="25"/>
      <c r="L197" s="27"/>
      <c r="S197">
        <f>ROUND((Source!FX63/100)*((ROUND(Source!AF63*Source!I63, 2)+ROUND(Source!AE63*Source!I63, 2))), 2)</f>
        <v>8.5299999999999994</v>
      </c>
      <c r="T197">
        <f>Source!X63</f>
        <v>52.03</v>
      </c>
      <c r="U197">
        <f>ROUND((Source!FY63/100)*((ROUND(Source!AF63*Source!I63, 2)+ROUND(Source!AE63*Source!I63, 2))), 2)</f>
        <v>4.92</v>
      </c>
      <c r="V197">
        <f>Source!Y63</f>
        <v>30</v>
      </c>
    </row>
    <row r="198" spans="1:26" x14ac:dyDescent="0.2">
      <c r="C198" s="19" t="str">
        <f>"Объем: "&amp;Source!I63&amp;"=9,9/"&amp;"100"</f>
        <v>Объем: 0,099=9,9/100</v>
      </c>
    </row>
    <row r="199" spans="1:26" ht="14.25" x14ac:dyDescent="0.2">
      <c r="A199" s="40"/>
      <c r="B199" s="41"/>
      <c r="C199" s="41" t="s">
        <v>1333</v>
      </c>
      <c r="D199" s="24"/>
      <c r="E199" s="11"/>
      <c r="F199" s="25">
        <f>Source!AO63</f>
        <v>62.56</v>
      </c>
      <c r="G199" s="26" t="str">
        <f>Source!DG63</f>
        <v>)*1,15</v>
      </c>
      <c r="H199" s="25">
        <f>ROUND(Source!AF63*Source!I63, 2)</f>
        <v>7.12</v>
      </c>
      <c r="I199" s="26"/>
      <c r="J199" s="26">
        <f>IF(Source!BA63&lt;&gt; 0, Source!BA63, 1)</f>
        <v>6.08</v>
      </c>
      <c r="K199" s="25">
        <f>Source!S63</f>
        <v>43.3</v>
      </c>
      <c r="L199" s="27"/>
      <c r="R199">
        <f>H199</f>
        <v>7.12</v>
      </c>
    </row>
    <row r="200" spans="1:26" ht="14.25" x14ac:dyDescent="0.2">
      <c r="A200" s="40"/>
      <c r="B200" s="41"/>
      <c r="C200" s="41" t="s">
        <v>342</v>
      </c>
      <c r="D200" s="24"/>
      <c r="E200" s="11"/>
      <c r="F200" s="25">
        <f>Source!AM63</f>
        <v>54.54</v>
      </c>
      <c r="G200" s="26" t="str">
        <f>Source!DE63</f>
        <v>)*1,25</v>
      </c>
      <c r="H200" s="25">
        <f>ROUND(Source!AD63*Source!I63, 2)</f>
        <v>6.75</v>
      </c>
      <c r="I200" s="26"/>
      <c r="J200" s="26">
        <f>IF(Source!BB63&lt;&gt; 0, Source!BB63, 1)</f>
        <v>6.08</v>
      </c>
      <c r="K200" s="25">
        <f>Source!Q63</f>
        <v>41.04</v>
      </c>
      <c r="L200" s="27"/>
    </row>
    <row r="201" spans="1:26" ht="14.25" x14ac:dyDescent="0.2">
      <c r="A201" s="40"/>
      <c r="B201" s="41"/>
      <c r="C201" s="41" t="s">
        <v>1334</v>
      </c>
      <c r="D201" s="24"/>
      <c r="E201" s="11"/>
      <c r="F201" s="25">
        <f>Source!AN63</f>
        <v>4.74</v>
      </c>
      <c r="G201" s="26" t="str">
        <f>Source!DF63</f>
        <v>)*1,25</v>
      </c>
      <c r="H201" s="28">
        <f>ROUND(Source!AE63*Source!I63, 2)</f>
        <v>0.59</v>
      </c>
      <c r="I201" s="26"/>
      <c r="J201" s="26">
        <f>IF(Source!BS63&lt;&gt; 0, Source!BS63, 1)</f>
        <v>6.08</v>
      </c>
      <c r="K201" s="28">
        <f>Source!R63</f>
        <v>3.57</v>
      </c>
      <c r="L201" s="27"/>
      <c r="R201">
        <f>H201</f>
        <v>0.59</v>
      </c>
    </row>
    <row r="202" spans="1:26" ht="14.25" x14ac:dyDescent="0.2">
      <c r="A202" s="40"/>
      <c r="B202" s="41"/>
      <c r="C202" s="41" t="s">
        <v>1340</v>
      </c>
      <c r="D202" s="24"/>
      <c r="E202" s="11"/>
      <c r="F202" s="25">
        <f>Source!AL63</f>
        <v>1674.87</v>
      </c>
      <c r="G202" s="26" t="str">
        <f>Source!DD63</f>
        <v/>
      </c>
      <c r="H202" s="25">
        <f>ROUND(Source!AC63*Source!I63, 2)</f>
        <v>165.81</v>
      </c>
      <c r="I202" s="26"/>
      <c r="J202" s="26">
        <f>IF(Source!BC63&lt;&gt; 0, Source!BC63, 1)</f>
        <v>6.08</v>
      </c>
      <c r="K202" s="25">
        <f>Source!P63</f>
        <v>1008.14</v>
      </c>
      <c r="L202" s="27"/>
    </row>
    <row r="203" spans="1:26" ht="14.25" x14ac:dyDescent="0.2">
      <c r="A203" s="40"/>
      <c r="B203" s="41"/>
      <c r="C203" s="41" t="s">
        <v>1335</v>
      </c>
      <c r="D203" s="24" t="s">
        <v>1336</v>
      </c>
      <c r="E203" s="11">
        <f>Source!BZ63</f>
        <v>123</v>
      </c>
      <c r="F203" s="51" t="str">
        <f>CONCATENATE(" )", Source!DL63, Source!FT63, "=", Source!FX63)</f>
        <v xml:space="preserve"> )*0,9=110,7</v>
      </c>
      <c r="G203" s="52"/>
      <c r="H203" s="25">
        <f>SUM(S197:S205)</f>
        <v>8.5299999999999994</v>
      </c>
      <c r="I203" s="29"/>
      <c r="J203" s="23">
        <f>Source!AT63</f>
        <v>111</v>
      </c>
      <c r="K203" s="25">
        <f>SUM(T197:T205)</f>
        <v>52.03</v>
      </c>
      <c r="L203" s="27"/>
    </row>
    <row r="204" spans="1:26" ht="14.25" x14ac:dyDescent="0.2">
      <c r="A204" s="40"/>
      <c r="B204" s="41"/>
      <c r="C204" s="41" t="s">
        <v>1337</v>
      </c>
      <c r="D204" s="24" t="s">
        <v>1336</v>
      </c>
      <c r="E204" s="11">
        <f>Source!CA63</f>
        <v>75</v>
      </c>
      <c r="F204" s="51" t="str">
        <f>CONCATENATE(" )", Source!DM63, Source!FU63, "=", Source!FY63)</f>
        <v xml:space="preserve"> )*0,85=63,75</v>
      </c>
      <c r="G204" s="52"/>
      <c r="H204" s="25">
        <f>SUM(U197:U205)</f>
        <v>4.92</v>
      </c>
      <c r="I204" s="29"/>
      <c r="J204" s="23">
        <f>Source!AU63</f>
        <v>64</v>
      </c>
      <c r="K204" s="25">
        <f>SUM(V197:V205)</f>
        <v>30</v>
      </c>
      <c r="L204" s="27"/>
    </row>
    <row r="205" spans="1:26" ht="14.25" x14ac:dyDescent="0.2">
      <c r="A205" s="42"/>
      <c r="B205" s="43"/>
      <c r="C205" s="43" t="s">
        <v>1338</v>
      </c>
      <c r="D205" s="30" t="s">
        <v>1339</v>
      </c>
      <c r="E205" s="31">
        <f>Source!AQ63</f>
        <v>8.02</v>
      </c>
      <c r="F205" s="32"/>
      <c r="G205" s="33" t="str">
        <f>Source!DI63</f>
        <v>)*1,15</v>
      </c>
      <c r="H205" s="32"/>
      <c r="I205" s="33"/>
      <c r="J205" s="33"/>
      <c r="K205" s="32"/>
      <c r="L205" s="34">
        <f>Source!U63</f>
        <v>0.91307699999999992</v>
      </c>
    </row>
    <row r="206" spans="1:26" ht="15" x14ac:dyDescent="0.25">
      <c r="G206" s="49">
        <f>H199+H200+H202+H203+H204</f>
        <v>193.13</v>
      </c>
      <c r="H206" s="49"/>
      <c r="J206" s="49">
        <f>K199+K200+K202+K203+K204</f>
        <v>1174.51</v>
      </c>
      <c r="K206" s="49"/>
      <c r="L206" s="35">
        <f>Source!U63</f>
        <v>0.91307699999999992</v>
      </c>
      <c r="O206" s="20">
        <f>G206</f>
        <v>193.13</v>
      </c>
      <c r="P206" s="20">
        <f>J206</f>
        <v>1174.51</v>
      </c>
      <c r="Q206" s="20">
        <f>L206</f>
        <v>0.91307699999999992</v>
      </c>
      <c r="W206">
        <f>IF(Source!BI63&lt;=1,H199+H200+H202+H203+H204, 0)</f>
        <v>193.13</v>
      </c>
      <c r="X206">
        <f>IF(Source!BI63=2,H199+H200+H202+H203+H204, 0)</f>
        <v>0</v>
      </c>
      <c r="Y206">
        <f>IF(Source!BI63=3,H199+H200+H202+H203+H204, 0)</f>
        <v>0</v>
      </c>
      <c r="Z206">
        <f>IF(Source!BI63=4,H199+H200+H202+H203+H204, 0)</f>
        <v>0</v>
      </c>
    </row>
    <row r="207" spans="1:26" ht="14.25" x14ac:dyDescent="0.2">
      <c r="A207" s="40" t="str">
        <f>Source!E64</f>
        <v>21</v>
      </c>
      <c r="B207" s="41" t="str">
        <f>Source!F64</f>
        <v>11-01-012-03</v>
      </c>
      <c r="C207" s="41" t="str">
        <f>Source!G64</f>
        <v>Укладка лаг по плитам перекрытий</v>
      </c>
      <c r="D207" s="24" t="str">
        <f>Source!H64</f>
        <v>100 м2</v>
      </c>
      <c r="E207" s="11">
        <f>Source!I64</f>
        <v>3.0000000000000001E-3</v>
      </c>
      <c r="F207" s="25">
        <f>Source!AL64+Source!AM64+Source!AO64</f>
        <v>2062.88</v>
      </c>
      <c r="G207" s="26"/>
      <c r="H207" s="25"/>
      <c r="I207" s="26" t="str">
        <f>Source!BO64</f>
        <v/>
      </c>
      <c r="J207" s="26"/>
      <c r="K207" s="25"/>
      <c r="L207" s="27"/>
      <c r="S207">
        <f>ROUND((Source!FX64/100)*((ROUND(Source!AF64*Source!I64, 2)+ROUND(Source!AE64*Source!I64, 2))), 2)</f>
        <v>1.18</v>
      </c>
      <c r="T207">
        <f>Source!X64</f>
        <v>7.23</v>
      </c>
      <c r="U207">
        <f>ROUND((Source!FY64/100)*((ROUND(Source!AF64*Source!I64, 2)+ROUND(Source!AE64*Source!I64, 2))), 2)</f>
        <v>0.68</v>
      </c>
      <c r="V207">
        <f>Source!Y64</f>
        <v>4.17</v>
      </c>
    </row>
    <row r="208" spans="1:26" x14ac:dyDescent="0.2">
      <c r="C208" s="19" t="str">
        <f>"Объем: "&amp;Source!I64&amp;"=0,3/"&amp;"100"</f>
        <v>Объем: 0,003=0,3/100</v>
      </c>
    </row>
    <row r="209" spans="1:26" ht="14.25" x14ac:dyDescent="0.2">
      <c r="A209" s="40"/>
      <c r="B209" s="41"/>
      <c r="C209" s="41" t="s">
        <v>1333</v>
      </c>
      <c r="D209" s="24"/>
      <c r="E209" s="11"/>
      <c r="F209" s="25">
        <f>Source!AO64</f>
        <v>304.86</v>
      </c>
      <c r="G209" s="26" t="str">
        <f>Source!DG64</f>
        <v>)*1,15</v>
      </c>
      <c r="H209" s="25">
        <f>ROUND(Source!AF64*Source!I64, 2)</f>
        <v>1.05</v>
      </c>
      <c r="I209" s="26"/>
      <c r="J209" s="26">
        <f>IF(Source!BA64&lt;&gt; 0, Source!BA64, 1)</f>
        <v>6.08</v>
      </c>
      <c r="K209" s="25">
        <f>Source!S64</f>
        <v>6.39</v>
      </c>
      <c r="L209" s="27"/>
      <c r="R209">
        <f>H209</f>
        <v>1.05</v>
      </c>
    </row>
    <row r="210" spans="1:26" ht="14.25" x14ac:dyDescent="0.2">
      <c r="A210" s="40"/>
      <c r="B210" s="41"/>
      <c r="C210" s="41" t="s">
        <v>342</v>
      </c>
      <c r="D210" s="24"/>
      <c r="E210" s="11"/>
      <c r="F210" s="25">
        <f>Source!AM64</f>
        <v>22.71</v>
      </c>
      <c r="G210" s="26" t="str">
        <f>Source!DE64</f>
        <v>)*1,25</v>
      </c>
      <c r="H210" s="25">
        <f>ROUND(Source!AD64*Source!I64, 2)</f>
        <v>0.09</v>
      </c>
      <c r="I210" s="26"/>
      <c r="J210" s="26">
        <f>IF(Source!BB64&lt;&gt; 0, Source!BB64, 1)</f>
        <v>6.08</v>
      </c>
      <c r="K210" s="25">
        <f>Source!Q64</f>
        <v>0.52</v>
      </c>
      <c r="L210" s="27"/>
    </row>
    <row r="211" spans="1:26" ht="14.25" x14ac:dyDescent="0.2">
      <c r="A211" s="40"/>
      <c r="B211" s="41"/>
      <c r="C211" s="41" t="s">
        <v>1334</v>
      </c>
      <c r="D211" s="24"/>
      <c r="E211" s="11"/>
      <c r="F211" s="25">
        <f>Source!AN64</f>
        <v>5.45</v>
      </c>
      <c r="G211" s="26" t="str">
        <f>Source!DF64</f>
        <v>)*1,25</v>
      </c>
      <c r="H211" s="28">
        <f>ROUND(Source!AE64*Source!I64, 2)</f>
        <v>0.02</v>
      </c>
      <c r="I211" s="26"/>
      <c r="J211" s="26">
        <f>IF(Source!BS64&lt;&gt; 0, Source!BS64, 1)</f>
        <v>6.08</v>
      </c>
      <c r="K211" s="28">
        <f>Source!R64</f>
        <v>0.12</v>
      </c>
      <c r="L211" s="27"/>
      <c r="R211">
        <f>H211</f>
        <v>0.02</v>
      </c>
    </row>
    <row r="212" spans="1:26" ht="14.25" x14ac:dyDescent="0.2">
      <c r="A212" s="40"/>
      <c r="B212" s="41"/>
      <c r="C212" s="41" t="s">
        <v>1340</v>
      </c>
      <c r="D212" s="24"/>
      <c r="E212" s="11"/>
      <c r="F212" s="25">
        <f>Source!AL64</f>
        <v>1735.31</v>
      </c>
      <c r="G212" s="26" t="str">
        <f>Source!DD64</f>
        <v/>
      </c>
      <c r="H212" s="25">
        <f>ROUND(Source!AC64*Source!I64, 2)</f>
        <v>5.21</v>
      </c>
      <c r="I212" s="26"/>
      <c r="J212" s="26">
        <f>IF(Source!BC64&lt;&gt; 0, Source!BC64, 1)</f>
        <v>6.08</v>
      </c>
      <c r="K212" s="25">
        <f>Source!P64</f>
        <v>31.65</v>
      </c>
      <c r="L212" s="27"/>
    </row>
    <row r="213" spans="1:26" ht="14.25" x14ac:dyDescent="0.2">
      <c r="A213" s="40"/>
      <c r="B213" s="41"/>
      <c r="C213" s="41" t="s">
        <v>1335</v>
      </c>
      <c r="D213" s="24" t="s">
        <v>1336</v>
      </c>
      <c r="E213" s="11">
        <f>Source!BZ64</f>
        <v>123</v>
      </c>
      <c r="F213" s="51" t="str">
        <f>CONCATENATE(" )", Source!DL64, Source!FT64, "=", Source!FX64)</f>
        <v xml:space="preserve"> )*0,9=110,7</v>
      </c>
      <c r="G213" s="52"/>
      <c r="H213" s="25">
        <f>SUM(S207:S215)</f>
        <v>1.18</v>
      </c>
      <c r="I213" s="29"/>
      <c r="J213" s="23">
        <f>Source!AT64</f>
        <v>111</v>
      </c>
      <c r="K213" s="25">
        <f>SUM(T207:T215)</f>
        <v>7.23</v>
      </c>
      <c r="L213" s="27"/>
    </row>
    <row r="214" spans="1:26" ht="14.25" x14ac:dyDescent="0.2">
      <c r="A214" s="40"/>
      <c r="B214" s="41"/>
      <c r="C214" s="41" t="s">
        <v>1337</v>
      </c>
      <c r="D214" s="24" t="s">
        <v>1336</v>
      </c>
      <c r="E214" s="11">
        <f>Source!CA64</f>
        <v>75</v>
      </c>
      <c r="F214" s="51" t="str">
        <f>CONCATENATE(" )", Source!DM64, Source!FU64, "=", Source!FY64)</f>
        <v xml:space="preserve"> )*0,85=63,75</v>
      </c>
      <c r="G214" s="52"/>
      <c r="H214" s="25">
        <f>SUM(U207:U215)</f>
        <v>0.68</v>
      </c>
      <c r="I214" s="29"/>
      <c r="J214" s="23">
        <f>Source!AU64</f>
        <v>64</v>
      </c>
      <c r="K214" s="25">
        <f>SUM(V207:V215)</f>
        <v>4.17</v>
      </c>
      <c r="L214" s="27"/>
    </row>
    <row r="215" spans="1:26" ht="14.25" x14ac:dyDescent="0.2">
      <c r="A215" s="42"/>
      <c r="B215" s="43"/>
      <c r="C215" s="43" t="s">
        <v>1338</v>
      </c>
      <c r="D215" s="30" t="s">
        <v>1339</v>
      </c>
      <c r="E215" s="31">
        <f>Source!AQ64</f>
        <v>35.74</v>
      </c>
      <c r="F215" s="32"/>
      <c r="G215" s="33" t="str">
        <f>Source!DI64</f>
        <v>)*1,15</v>
      </c>
      <c r="H215" s="32"/>
      <c r="I215" s="33"/>
      <c r="J215" s="33"/>
      <c r="K215" s="32"/>
      <c r="L215" s="34">
        <f>Source!U64</f>
        <v>0.123303</v>
      </c>
    </row>
    <row r="216" spans="1:26" ht="15" x14ac:dyDescent="0.25">
      <c r="G216" s="49">
        <f>H209+H210+H212+H213+H214</f>
        <v>8.2099999999999991</v>
      </c>
      <c r="H216" s="49"/>
      <c r="J216" s="49">
        <f>K209+K210+K212+K213+K214</f>
        <v>49.960000000000008</v>
      </c>
      <c r="K216" s="49"/>
      <c r="L216" s="35">
        <f>Source!U64</f>
        <v>0.123303</v>
      </c>
      <c r="O216" s="20">
        <f>G216</f>
        <v>8.2099999999999991</v>
      </c>
      <c r="P216" s="20">
        <f>J216</f>
        <v>49.960000000000008</v>
      </c>
      <c r="Q216" s="20">
        <f>L216</f>
        <v>0.123303</v>
      </c>
      <c r="W216">
        <f>IF(Source!BI64&lt;=1,H209+H210+H212+H213+H214, 0)</f>
        <v>8.2099999999999991</v>
      </c>
      <c r="X216">
        <f>IF(Source!BI64=2,H209+H210+H212+H213+H214, 0)</f>
        <v>0</v>
      </c>
      <c r="Y216">
        <f>IF(Source!BI64=3,H209+H210+H212+H213+H214, 0)</f>
        <v>0</v>
      </c>
      <c r="Z216">
        <f>IF(Source!BI64=4,H209+H210+H212+H213+H214, 0)</f>
        <v>0</v>
      </c>
    </row>
    <row r="217" spans="1:26" ht="28.5" x14ac:dyDescent="0.2">
      <c r="A217" s="40" t="str">
        <f>Source!E65</f>
        <v>22</v>
      </c>
      <c r="B217" s="41" t="str">
        <f>Source!F65</f>
        <v>11-01-039-02</v>
      </c>
      <c r="C217" s="41" t="str">
        <f>Source!G65</f>
        <v>Устройство плинтусов потолочных из гипсовой смеси</v>
      </c>
      <c r="D217" s="24" t="str">
        <f>Source!H65</f>
        <v>100 м</v>
      </c>
      <c r="E217" s="11">
        <f>Source!I65</f>
        <v>5.2160000000000002</v>
      </c>
      <c r="F217" s="25">
        <f>Source!AL65+Source!AM65+Source!AO65</f>
        <v>108.95</v>
      </c>
      <c r="G217" s="26"/>
      <c r="H217" s="25"/>
      <c r="I217" s="26" t="str">
        <f>Source!BO65</f>
        <v/>
      </c>
      <c r="J217" s="26"/>
      <c r="K217" s="25"/>
      <c r="L217" s="27"/>
      <c r="S217">
        <f>ROUND((Source!FX65/100)*((ROUND(Source!AF65*Source!I65, 2)+ROUND(Source!AE65*Source!I65, 2))), 2)</f>
        <v>699.47</v>
      </c>
      <c r="T217">
        <f>Source!X65</f>
        <v>4264.34</v>
      </c>
      <c r="U217">
        <f>ROUND((Source!FY65/100)*((ROUND(Source!AF65*Source!I65, 2)+ROUND(Source!AE65*Source!I65, 2))), 2)</f>
        <v>402.81</v>
      </c>
      <c r="V217">
        <f>Source!Y65</f>
        <v>2458.7199999999998</v>
      </c>
    </row>
    <row r="218" spans="1:26" x14ac:dyDescent="0.2">
      <c r="C218" s="19" t="str">
        <f>"Объем: "&amp;Source!I65&amp;"=521,6/"&amp;"100"</f>
        <v>Объем: 5,216=521,6/100</v>
      </c>
    </row>
    <row r="219" spans="1:26" ht="14.25" x14ac:dyDescent="0.2">
      <c r="A219" s="40"/>
      <c r="B219" s="41"/>
      <c r="C219" s="41" t="s">
        <v>1333</v>
      </c>
      <c r="D219" s="24"/>
      <c r="E219" s="11"/>
      <c r="F219" s="25">
        <f>Source!AO65</f>
        <v>103.51</v>
      </c>
      <c r="G219" s="26" t="str">
        <f>Source!DG65</f>
        <v>)*1,15</v>
      </c>
      <c r="H219" s="25">
        <f>ROUND(Source!AF65*Source!I65, 2)</f>
        <v>620.91</v>
      </c>
      <c r="I219" s="26"/>
      <c r="J219" s="26">
        <f>IF(Source!BA65&lt;&gt; 0, Source!BA65, 1)</f>
        <v>6.08</v>
      </c>
      <c r="K219" s="25">
        <f>Source!S65</f>
        <v>3775.15</v>
      </c>
      <c r="L219" s="27"/>
      <c r="R219">
        <f>H219</f>
        <v>620.91</v>
      </c>
    </row>
    <row r="220" spans="1:26" ht="14.25" x14ac:dyDescent="0.2">
      <c r="A220" s="40"/>
      <c r="B220" s="41"/>
      <c r="C220" s="41" t="s">
        <v>342</v>
      </c>
      <c r="D220" s="24"/>
      <c r="E220" s="11"/>
      <c r="F220" s="25">
        <f>Source!AM65</f>
        <v>5.44</v>
      </c>
      <c r="G220" s="26" t="str">
        <f>Source!DE65</f>
        <v>)*1,25</v>
      </c>
      <c r="H220" s="25">
        <f>ROUND(Source!AD65*Source!I65, 2)</f>
        <v>35.47</v>
      </c>
      <c r="I220" s="26"/>
      <c r="J220" s="26">
        <f>IF(Source!BB65&lt;&gt; 0, Source!BB65, 1)</f>
        <v>6.08</v>
      </c>
      <c r="K220" s="25">
        <f>Source!Q65</f>
        <v>215.65</v>
      </c>
      <c r="L220" s="27"/>
    </row>
    <row r="221" spans="1:26" ht="14.25" x14ac:dyDescent="0.2">
      <c r="A221" s="40"/>
      <c r="B221" s="41"/>
      <c r="C221" s="41" t="s">
        <v>1334</v>
      </c>
      <c r="D221" s="24"/>
      <c r="E221" s="11"/>
      <c r="F221" s="25">
        <f>Source!AN65</f>
        <v>1.68</v>
      </c>
      <c r="G221" s="26" t="str">
        <f>Source!DF65</f>
        <v>)*1,25</v>
      </c>
      <c r="H221" s="28">
        <f>ROUND(Source!AE65*Source!I65, 2)</f>
        <v>10.95</v>
      </c>
      <c r="I221" s="26"/>
      <c r="J221" s="26">
        <f>IF(Source!BS65&lt;&gt; 0, Source!BS65, 1)</f>
        <v>6.08</v>
      </c>
      <c r="K221" s="28">
        <f>Source!R65</f>
        <v>66.599999999999994</v>
      </c>
      <c r="L221" s="27"/>
      <c r="R221">
        <f>H221</f>
        <v>10.95</v>
      </c>
    </row>
    <row r="222" spans="1:26" ht="14.25" x14ac:dyDescent="0.2">
      <c r="A222" s="40"/>
      <c r="B222" s="41"/>
      <c r="C222" s="41" t="s">
        <v>1335</v>
      </c>
      <c r="D222" s="24" t="s">
        <v>1336</v>
      </c>
      <c r="E222" s="11">
        <f>Source!BZ65</f>
        <v>123</v>
      </c>
      <c r="F222" s="51" t="str">
        <f>CONCATENATE(" )", Source!DL65, Source!FT65, "=", Source!FX65)</f>
        <v xml:space="preserve"> )*0,9=110,7</v>
      </c>
      <c r="G222" s="52"/>
      <c r="H222" s="25">
        <f>SUM(S217:S225)</f>
        <v>699.47</v>
      </c>
      <c r="I222" s="29"/>
      <c r="J222" s="23">
        <f>Source!AT65</f>
        <v>111</v>
      </c>
      <c r="K222" s="25">
        <f>SUM(T217:T225)</f>
        <v>4264.34</v>
      </c>
      <c r="L222" s="27"/>
    </row>
    <row r="223" spans="1:26" ht="14.25" x14ac:dyDescent="0.2">
      <c r="A223" s="40"/>
      <c r="B223" s="41"/>
      <c r="C223" s="41" t="s">
        <v>1337</v>
      </c>
      <c r="D223" s="24" t="s">
        <v>1336</v>
      </c>
      <c r="E223" s="11">
        <f>Source!CA65</f>
        <v>75</v>
      </c>
      <c r="F223" s="51" t="str">
        <f>CONCATENATE(" )", Source!DM65, Source!FU65, "=", Source!FY65)</f>
        <v xml:space="preserve"> )*0,85=63,75</v>
      </c>
      <c r="G223" s="52"/>
      <c r="H223" s="25">
        <f>SUM(U217:U225)</f>
        <v>402.81</v>
      </c>
      <c r="I223" s="29"/>
      <c r="J223" s="23">
        <f>Source!AU65</f>
        <v>64</v>
      </c>
      <c r="K223" s="25">
        <f>SUM(V217:V225)</f>
        <v>2458.7199999999998</v>
      </c>
      <c r="L223" s="27"/>
    </row>
    <row r="224" spans="1:26" ht="14.25" x14ac:dyDescent="0.2">
      <c r="A224" s="40"/>
      <c r="B224" s="41"/>
      <c r="C224" s="41" t="s">
        <v>1338</v>
      </c>
      <c r="D224" s="24" t="s">
        <v>1339</v>
      </c>
      <c r="E224" s="11">
        <f>Source!AQ65</f>
        <v>10.76</v>
      </c>
      <c r="F224" s="25"/>
      <c r="G224" s="26" t="str">
        <f>Source!DI65</f>
        <v>)*1,15</v>
      </c>
      <c r="H224" s="25"/>
      <c r="I224" s="26"/>
      <c r="J224" s="26"/>
      <c r="K224" s="25"/>
      <c r="L224" s="37">
        <f>Source!U65</f>
        <v>64.542783999999997</v>
      </c>
    </row>
    <row r="225" spans="1:26" ht="14.25" x14ac:dyDescent="0.2">
      <c r="A225" s="42" t="str">
        <f>Source!E66</f>
        <v>22,1</v>
      </c>
      <c r="B225" s="43" t="str">
        <f>Source!F66</f>
        <v>04.3.01.13-0002</v>
      </c>
      <c r="C225" s="43" t="str">
        <f>Source!G66</f>
        <v>Раствор известково-гипсовый</v>
      </c>
      <c r="D225" s="30" t="str">
        <f>Source!H66</f>
        <v>м3</v>
      </c>
      <c r="E225" s="31">
        <f>Source!I66</f>
        <v>0.83455999999999986</v>
      </c>
      <c r="F225" s="32">
        <f>Source!AL66+Source!AM66+Source!AO66</f>
        <v>520</v>
      </c>
      <c r="G225" s="39" t="s">
        <v>3</v>
      </c>
      <c r="H225" s="32">
        <f>ROUND(Source!AC66*Source!I66, 2)+ROUND(Source!AD66*Source!I66, 2)+ROUND(Source!AF66*Source!I66, 2)</f>
        <v>433.97</v>
      </c>
      <c r="I225" s="33"/>
      <c r="J225" s="33">
        <f>IF(Source!BC66&lt;&gt; 0, Source!BC66, 1)</f>
        <v>6.08</v>
      </c>
      <c r="K225" s="32">
        <f>Source!O66</f>
        <v>2638.54</v>
      </c>
      <c r="L225" s="36"/>
      <c r="S225">
        <f>ROUND((Source!FX66/100)*((ROUND(Source!AF66*Source!I66, 2)+ROUND(Source!AE66*Source!I66, 2))), 2)</f>
        <v>0</v>
      </c>
      <c r="T225">
        <f>Source!X66</f>
        <v>0</v>
      </c>
      <c r="U225">
        <f>ROUND((Source!FY66/100)*((ROUND(Source!AF66*Source!I66, 2)+ROUND(Source!AE66*Source!I66, 2))), 2)</f>
        <v>0</v>
      </c>
      <c r="V225">
        <f>Source!Y66</f>
        <v>0</v>
      </c>
      <c r="W225">
        <f>IF(Source!BI66&lt;=1,H225, 0)</f>
        <v>433.97</v>
      </c>
      <c r="X225">
        <f>IF(Source!BI66=2,H225, 0)</f>
        <v>0</v>
      </c>
      <c r="Y225">
        <f>IF(Source!BI66=3,H225, 0)</f>
        <v>0</v>
      </c>
      <c r="Z225">
        <f>IF(Source!BI66=4,H225, 0)</f>
        <v>0</v>
      </c>
    </row>
    <row r="226" spans="1:26" ht="15" x14ac:dyDescent="0.25">
      <c r="G226" s="49">
        <f>H219+H220+H222+H223+SUM(H225:H225)</f>
        <v>2192.63</v>
      </c>
      <c r="H226" s="49"/>
      <c r="J226" s="49">
        <f>K219+K220+K222+K223+SUM(K225:K225)</f>
        <v>13352.399999999998</v>
      </c>
      <c r="K226" s="49"/>
      <c r="L226" s="35">
        <f>Source!U65</f>
        <v>64.542783999999997</v>
      </c>
      <c r="O226" s="20">
        <f>G226</f>
        <v>2192.63</v>
      </c>
      <c r="P226" s="20">
        <f>J226</f>
        <v>13352.399999999998</v>
      </c>
      <c r="Q226" s="20">
        <f>L226</f>
        <v>64.542783999999997</v>
      </c>
      <c r="W226">
        <f>IF(Source!BI65&lt;=1,H219+H220+H222+H223, 0)</f>
        <v>1758.6599999999999</v>
      </c>
      <c r="X226">
        <f>IF(Source!BI65=2,H219+H220+H222+H223, 0)</f>
        <v>0</v>
      </c>
      <c r="Y226">
        <f>IF(Source!BI65=3,H219+H220+H222+H223, 0)</f>
        <v>0</v>
      </c>
      <c r="Z226">
        <f>IF(Source!BI65=4,H219+H220+H222+H223, 0)</f>
        <v>0</v>
      </c>
    </row>
    <row r="227" spans="1:26" ht="42.75" x14ac:dyDescent="0.2">
      <c r="A227" s="40" t="str">
        <f>Source!E67</f>
        <v>23</v>
      </c>
      <c r="B227" s="41" t="str">
        <f>Source!F67</f>
        <v>15-02-031-01</v>
      </c>
      <c r="C227" s="41" t="str">
        <f>Source!G67</f>
        <v>Штукатурка поверхностей оконных и дверных откосов по бетону и камню плоских</v>
      </c>
      <c r="D227" s="24" t="str">
        <f>Source!H67</f>
        <v>100 м2</v>
      </c>
      <c r="E227" s="11">
        <f>Source!I67</f>
        <v>0.69269999999999998</v>
      </c>
      <c r="F227" s="25">
        <f>Source!AL67+Source!AM67+Source!AO67</f>
        <v>4206.63</v>
      </c>
      <c r="G227" s="26"/>
      <c r="H227" s="25"/>
      <c r="I227" s="26" t="str">
        <f>Source!BO67</f>
        <v/>
      </c>
      <c r="J227" s="26"/>
      <c r="K227" s="25"/>
      <c r="L227" s="27"/>
      <c r="S227">
        <f>ROUND((Source!FX67/100)*((ROUND(Source!AF67*Source!I67, 2)+ROUND(Source!AE67*Source!I67, 2))), 2)</f>
        <v>1449.84</v>
      </c>
      <c r="T227">
        <f>Source!X67</f>
        <v>8861.66</v>
      </c>
      <c r="U227">
        <f>ROUND((Source!FY67/100)*((ROUND(Source!AF67*Source!I67, 2)+ROUND(Source!AE67*Source!I67, 2))), 2)</f>
        <v>717.25</v>
      </c>
      <c r="V227">
        <f>Source!Y67</f>
        <v>4384.1899999999996</v>
      </c>
    </row>
    <row r="228" spans="1:26" ht="14.25" x14ac:dyDescent="0.2">
      <c r="A228" s="40"/>
      <c r="B228" s="41"/>
      <c r="C228" s="41" t="s">
        <v>1333</v>
      </c>
      <c r="D228" s="24"/>
      <c r="E228" s="11"/>
      <c r="F228" s="25">
        <f>Source!AO67</f>
        <v>1895.72</v>
      </c>
      <c r="G228" s="26" t="str">
        <f>Source!DG67</f>
        <v>)*1,15</v>
      </c>
      <c r="H228" s="25">
        <f>ROUND(Source!AF67*Source!I67, 2)</f>
        <v>1510.14</v>
      </c>
      <c r="I228" s="26"/>
      <c r="J228" s="26">
        <f>IF(Source!BA67&lt;&gt; 0, Source!BA67, 1)</f>
        <v>6.08</v>
      </c>
      <c r="K228" s="25">
        <f>Source!S67</f>
        <v>9181.66</v>
      </c>
      <c r="L228" s="27"/>
      <c r="R228">
        <f>H228</f>
        <v>1510.14</v>
      </c>
    </row>
    <row r="229" spans="1:26" ht="14.25" x14ac:dyDescent="0.2">
      <c r="A229" s="40"/>
      <c r="B229" s="41"/>
      <c r="C229" s="41" t="s">
        <v>342</v>
      </c>
      <c r="D229" s="24"/>
      <c r="E229" s="11"/>
      <c r="F229" s="25">
        <f>Source!AM67</f>
        <v>64.400000000000006</v>
      </c>
      <c r="G229" s="26" t="str">
        <f>Source!DE67</f>
        <v>)*1,25</v>
      </c>
      <c r="H229" s="25">
        <f>ROUND(Source!AD67*Source!I67, 2)</f>
        <v>55.76</v>
      </c>
      <c r="I229" s="26"/>
      <c r="J229" s="26">
        <f>IF(Source!BB67&lt;&gt; 0, Source!BB67, 1)</f>
        <v>6.08</v>
      </c>
      <c r="K229" s="25">
        <f>Source!Q67</f>
        <v>339.04</v>
      </c>
      <c r="L229" s="27"/>
    </row>
    <row r="230" spans="1:26" ht="14.25" x14ac:dyDescent="0.2">
      <c r="A230" s="40"/>
      <c r="B230" s="41"/>
      <c r="C230" s="41" t="s">
        <v>1334</v>
      </c>
      <c r="D230" s="24"/>
      <c r="E230" s="11"/>
      <c r="F230" s="25">
        <f>Source!AN67</f>
        <v>27.81</v>
      </c>
      <c r="G230" s="26" t="str">
        <f>Source!DF67</f>
        <v>)*1,25</v>
      </c>
      <c r="H230" s="28">
        <f>ROUND(Source!AE67*Source!I67, 2)</f>
        <v>24.08</v>
      </c>
      <c r="I230" s="26"/>
      <c r="J230" s="26">
        <f>IF(Source!BS67&lt;&gt; 0, Source!BS67, 1)</f>
        <v>6.08</v>
      </c>
      <c r="K230" s="28">
        <f>Source!R67</f>
        <v>146.4</v>
      </c>
      <c r="L230" s="27"/>
      <c r="R230">
        <f>H230</f>
        <v>24.08</v>
      </c>
    </row>
    <row r="231" spans="1:26" ht="14.25" x14ac:dyDescent="0.2">
      <c r="A231" s="40"/>
      <c r="B231" s="41"/>
      <c r="C231" s="41" t="s">
        <v>1340</v>
      </c>
      <c r="D231" s="24"/>
      <c r="E231" s="11"/>
      <c r="F231" s="25">
        <f>Source!AL67</f>
        <v>2246.5100000000002</v>
      </c>
      <c r="G231" s="26" t="str">
        <f>Source!DD67</f>
        <v/>
      </c>
      <c r="H231" s="25">
        <f>ROUND(Source!AC67*Source!I67, 2)</f>
        <v>1556.16</v>
      </c>
      <c r="I231" s="26"/>
      <c r="J231" s="26">
        <f>IF(Source!BC67&lt;&gt; 0, Source!BC67, 1)</f>
        <v>6.08</v>
      </c>
      <c r="K231" s="25">
        <f>Source!P67</f>
        <v>9461.44</v>
      </c>
      <c r="L231" s="27"/>
    </row>
    <row r="232" spans="1:26" ht="14.25" x14ac:dyDescent="0.2">
      <c r="A232" s="40"/>
      <c r="B232" s="41"/>
      <c r="C232" s="41" t="s">
        <v>1335</v>
      </c>
      <c r="D232" s="24" t="s">
        <v>1336</v>
      </c>
      <c r="E232" s="11">
        <f>Source!BZ67</f>
        <v>105</v>
      </c>
      <c r="F232" s="51" t="str">
        <f>CONCATENATE(" )", Source!DL67, Source!FT67, "=", Source!FX67)</f>
        <v xml:space="preserve"> )*0,9=94,5</v>
      </c>
      <c r="G232" s="52"/>
      <c r="H232" s="25">
        <f>SUM(S227:S234)</f>
        <v>1449.84</v>
      </c>
      <c r="I232" s="29"/>
      <c r="J232" s="23">
        <f>Source!AT67</f>
        <v>95</v>
      </c>
      <c r="K232" s="25">
        <f>SUM(T227:T234)</f>
        <v>8861.66</v>
      </c>
      <c r="L232" s="27"/>
    </row>
    <row r="233" spans="1:26" ht="14.25" x14ac:dyDescent="0.2">
      <c r="A233" s="40"/>
      <c r="B233" s="41"/>
      <c r="C233" s="41" t="s">
        <v>1337</v>
      </c>
      <c r="D233" s="24" t="s">
        <v>1336</v>
      </c>
      <c r="E233" s="11">
        <f>Source!CA67</f>
        <v>55</v>
      </c>
      <c r="F233" s="51" t="str">
        <f>CONCATENATE(" )", Source!DM67, Source!FU67, "=", Source!FY67)</f>
        <v xml:space="preserve"> )*0,85=46,75</v>
      </c>
      <c r="G233" s="52"/>
      <c r="H233" s="25">
        <f>SUM(U227:U234)</f>
        <v>717.25</v>
      </c>
      <c r="I233" s="29"/>
      <c r="J233" s="23">
        <f>Source!AU67</f>
        <v>47</v>
      </c>
      <c r="K233" s="25">
        <f>SUM(V227:V234)</f>
        <v>4384.1899999999996</v>
      </c>
      <c r="L233" s="27"/>
    </row>
    <row r="234" spans="1:26" ht="14.25" x14ac:dyDescent="0.2">
      <c r="A234" s="42"/>
      <c r="B234" s="43"/>
      <c r="C234" s="43" t="s">
        <v>1338</v>
      </c>
      <c r="D234" s="30" t="s">
        <v>1339</v>
      </c>
      <c r="E234" s="31">
        <f>Source!AQ67</f>
        <v>204.06</v>
      </c>
      <c r="F234" s="32"/>
      <c r="G234" s="33" t="str">
        <f>Source!DI67</f>
        <v>)*1,15</v>
      </c>
      <c r="H234" s="32"/>
      <c r="I234" s="33"/>
      <c r="J234" s="33"/>
      <c r="K234" s="32"/>
      <c r="L234" s="34">
        <f>Source!U67</f>
        <v>162.55521629999998</v>
      </c>
    </row>
    <row r="235" spans="1:26" ht="15" x14ac:dyDescent="0.25">
      <c r="G235" s="49">
        <f>H228+H229+H231+H232+H233</f>
        <v>5289.1500000000005</v>
      </c>
      <c r="H235" s="49"/>
      <c r="J235" s="49">
        <f>K228+K229+K231+K232+K233</f>
        <v>32227.989999999998</v>
      </c>
      <c r="K235" s="49"/>
      <c r="L235" s="35">
        <f>Source!U67</f>
        <v>162.55521629999998</v>
      </c>
      <c r="O235" s="20">
        <f>G235</f>
        <v>5289.1500000000005</v>
      </c>
      <c r="P235" s="20">
        <f>J235</f>
        <v>32227.989999999998</v>
      </c>
      <c r="Q235" s="20">
        <f>L235</f>
        <v>162.55521629999998</v>
      </c>
      <c r="W235">
        <f>IF(Source!BI67&lt;=1,H228+H229+H231+H232+H233, 0)</f>
        <v>5289.1500000000005</v>
      </c>
      <c r="X235">
        <f>IF(Source!BI67=2,H228+H229+H231+H232+H233, 0)</f>
        <v>0</v>
      </c>
      <c r="Y235">
        <f>IF(Source!BI67=3,H228+H229+H231+H232+H233, 0)</f>
        <v>0</v>
      </c>
      <c r="Z235">
        <f>IF(Source!BI67=4,H228+H229+H231+H232+H233, 0)</f>
        <v>0</v>
      </c>
    </row>
    <row r="236" spans="1:26" ht="57" x14ac:dyDescent="0.2">
      <c r="A236" s="40" t="str">
        <f>Source!E68</f>
        <v>24</v>
      </c>
      <c r="B236" s="41" t="str">
        <f>Source!F68</f>
        <v>15-04-007-01</v>
      </c>
      <c r="C236" s="41" t="str">
        <f>Source!G68</f>
        <v>Окраска водно-дисперсионными акриловыми составами улучшенная по штукатурке оконных и дверных  откосов</v>
      </c>
      <c r="D236" s="24" t="str">
        <f>Source!H68</f>
        <v>100 м2</v>
      </c>
      <c r="E236" s="11">
        <f>Source!I68</f>
        <v>0.69269999999999998</v>
      </c>
      <c r="F236" s="25">
        <f>Source!AL68+Source!AM68+Source!AO68</f>
        <v>1033.6799999999998</v>
      </c>
      <c r="G236" s="26"/>
      <c r="H236" s="25"/>
      <c r="I236" s="26" t="str">
        <f>Source!BO68</f>
        <v/>
      </c>
      <c r="J236" s="26"/>
      <c r="K236" s="25"/>
      <c r="L236" s="27"/>
      <c r="S236">
        <f>ROUND((Source!FX68/100)*((ROUND(Source!AF68*Source!I68, 2)+ROUND(Source!AE68*Source!I68, 2))), 2)</f>
        <v>288.20999999999998</v>
      </c>
      <c r="T236">
        <f>Source!X68</f>
        <v>1761.58</v>
      </c>
      <c r="U236">
        <f>ROUND((Source!FY68/100)*((ROUND(Source!AF68*Source!I68, 2)+ROUND(Source!AE68*Source!I68, 2))), 2)</f>
        <v>142.58000000000001</v>
      </c>
      <c r="V236">
        <f>Source!Y68</f>
        <v>871.52</v>
      </c>
    </row>
    <row r="237" spans="1:26" x14ac:dyDescent="0.2">
      <c r="C237" s="19" t="str">
        <f>"Объем: "&amp;Source!I68&amp;"=69,27/"&amp;"100"</f>
        <v>Объем: 0,6927=69,27/100</v>
      </c>
    </row>
    <row r="238" spans="1:26" ht="14.25" x14ac:dyDescent="0.2">
      <c r="A238" s="40"/>
      <c r="B238" s="41"/>
      <c r="C238" s="41" t="s">
        <v>1333</v>
      </c>
      <c r="D238" s="24"/>
      <c r="E238" s="11"/>
      <c r="F238" s="25">
        <f>Source!AO68</f>
        <v>380.71</v>
      </c>
      <c r="G238" s="26" t="str">
        <f>Source!DG68</f>
        <v>)*1,15</v>
      </c>
      <c r="H238" s="25">
        <f>ROUND(Source!AF68*Source!I68, 2)</f>
        <v>303.27999999999997</v>
      </c>
      <c r="I238" s="26"/>
      <c r="J238" s="26">
        <f>IF(Source!BA68&lt;&gt; 0, Source!BA68, 1)</f>
        <v>6.08</v>
      </c>
      <c r="K238" s="25">
        <f>Source!S68</f>
        <v>1843.93</v>
      </c>
      <c r="L238" s="27"/>
      <c r="R238">
        <f>H238</f>
        <v>303.27999999999997</v>
      </c>
    </row>
    <row r="239" spans="1:26" ht="14.25" x14ac:dyDescent="0.2">
      <c r="A239" s="40"/>
      <c r="B239" s="41"/>
      <c r="C239" s="41" t="s">
        <v>342</v>
      </c>
      <c r="D239" s="24"/>
      <c r="E239" s="11"/>
      <c r="F239" s="25">
        <f>Source!AM68</f>
        <v>10.41</v>
      </c>
      <c r="G239" s="26" t="str">
        <f>Source!DE68</f>
        <v>)*1,25</v>
      </c>
      <c r="H239" s="25">
        <f>ROUND(Source!AD68*Source!I68, 2)</f>
        <v>9.01</v>
      </c>
      <c r="I239" s="26"/>
      <c r="J239" s="26">
        <f>IF(Source!BB68&lt;&gt; 0, Source!BB68, 1)</f>
        <v>6.08</v>
      </c>
      <c r="K239" s="25">
        <f>Source!Q68</f>
        <v>54.79</v>
      </c>
      <c r="L239" s="27"/>
    </row>
    <row r="240" spans="1:26" ht="14.25" x14ac:dyDescent="0.2">
      <c r="A240" s="40"/>
      <c r="B240" s="41"/>
      <c r="C240" s="41" t="s">
        <v>1334</v>
      </c>
      <c r="D240" s="24"/>
      <c r="E240" s="11"/>
      <c r="F240" s="25">
        <f>Source!AN68</f>
        <v>1.97</v>
      </c>
      <c r="G240" s="26" t="str">
        <f>Source!DF68</f>
        <v>)*1,25</v>
      </c>
      <c r="H240" s="28">
        <f>ROUND(Source!AE68*Source!I68, 2)</f>
        <v>1.7</v>
      </c>
      <c r="I240" s="26"/>
      <c r="J240" s="26">
        <f>IF(Source!BS68&lt;&gt; 0, Source!BS68, 1)</f>
        <v>6.08</v>
      </c>
      <c r="K240" s="28">
        <f>Source!R68</f>
        <v>10.36</v>
      </c>
      <c r="L240" s="27"/>
      <c r="R240">
        <f>H240</f>
        <v>1.7</v>
      </c>
    </row>
    <row r="241" spans="1:26" ht="14.25" x14ac:dyDescent="0.2">
      <c r="A241" s="40"/>
      <c r="B241" s="41"/>
      <c r="C241" s="41" t="s">
        <v>1340</v>
      </c>
      <c r="D241" s="24"/>
      <c r="E241" s="11"/>
      <c r="F241" s="25">
        <f>Source!AL68</f>
        <v>642.55999999999995</v>
      </c>
      <c r="G241" s="26" t="str">
        <f>Source!DD68</f>
        <v/>
      </c>
      <c r="H241" s="25">
        <f>ROUND(Source!AC68*Source!I68, 2)</f>
        <v>445.1</v>
      </c>
      <c r="I241" s="26"/>
      <c r="J241" s="26">
        <f>IF(Source!BC68&lt;&gt; 0, Source!BC68, 1)</f>
        <v>6.08</v>
      </c>
      <c r="K241" s="25">
        <f>Source!P68</f>
        <v>2706.22</v>
      </c>
      <c r="L241" s="27"/>
    </row>
    <row r="242" spans="1:26" ht="14.25" x14ac:dyDescent="0.2">
      <c r="A242" s="40"/>
      <c r="B242" s="41"/>
      <c r="C242" s="41" t="s">
        <v>1335</v>
      </c>
      <c r="D242" s="24" t="s">
        <v>1336</v>
      </c>
      <c r="E242" s="11">
        <f>Source!BZ68</f>
        <v>105</v>
      </c>
      <c r="F242" s="51" t="str">
        <f>CONCATENATE(" )", Source!DL68, Source!FT68, "=", Source!FX68)</f>
        <v xml:space="preserve"> )*0,9=94,5</v>
      </c>
      <c r="G242" s="52"/>
      <c r="H242" s="25">
        <f>SUM(S236:S245)</f>
        <v>288.20999999999998</v>
      </c>
      <c r="I242" s="29"/>
      <c r="J242" s="23">
        <f>Source!AT68</f>
        <v>95</v>
      </c>
      <c r="K242" s="25">
        <f>SUM(T236:T245)</f>
        <v>1761.58</v>
      </c>
      <c r="L242" s="27"/>
    </row>
    <row r="243" spans="1:26" ht="14.25" x14ac:dyDescent="0.2">
      <c r="A243" s="40"/>
      <c r="B243" s="41"/>
      <c r="C243" s="41" t="s">
        <v>1337</v>
      </c>
      <c r="D243" s="24" t="s">
        <v>1336</v>
      </c>
      <c r="E243" s="11">
        <f>Source!CA68</f>
        <v>55</v>
      </c>
      <c r="F243" s="51" t="str">
        <f>CONCATENATE(" )", Source!DM68, Source!FU68, "=", Source!FY68)</f>
        <v xml:space="preserve"> )*0,85=46,75</v>
      </c>
      <c r="G243" s="52"/>
      <c r="H243" s="25">
        <f>SUM(U236:U245)</f>
        <v>142.58000000000001</v>
      </c>
      <c r="I243" s="29"/>
      <c r="J243" s="23">
        <f>Source!AU68</f>
        <v>47</v>
      </c>
      <c r="K243" s="25">
        <f>SUM(V236:V245)</f>
        <v>871.52</v>
      </c>
      <c r="L243" s="27"/>
    </row>
    <row r="244" spans="1:26" ht="14.25" x14ac:dyDescent="0.2">
      <c r="A244" s="40"/>
      <c r="B244" s="41"/>
      <c r="C244" s="41" t="s">
        <v>1338</v>
      </c>
      <c r="D244" s="24" t="s">
        <v>1339</v>
      </c>
      <c r="E244" s="11">
        <f>Source!AQ68</f>
        <v>43.56</v>
      </c>
      <c r="F244" s="25"/>
      <c r="G244" s="26" t="str">
        <f>Source!DI68</f>
        <v>)*1,15</v>
      </c>
      <c r="H244" s="25"/>
      <c r="I244" s="26"/>
      <c r="J244" s="26"/>
      <c r="K244" s="25"/>
      <c r="L244" s="37">
        <f>Source!U68</f>
        <v>34.700113799999997</v>
      </c>
    </row>
    <row r="245" spans="1:26" ht="28.5" x14ac:dyDescent="0.2">
      <c r="A245" s="42" t="str">
        <f>Source!E69</f>
        <v>24,1</v>
      </c>
      <c r="B245" s="43" t="str">
        <f>Source!F69</f>
        <v>14.3.02.01-0013</v>
      </c>
      <c r="C245" s="43" t="str">
        <f>Source!G69</f>
        <v>Краска акриловая Alpina MATTLATEX, CAPAROL водно-дисперсионная</v>
      </c>
      <c r="D245" s="30" t="str">
        <f>Source!H69</f>
        <v>т</v>
      </c>
      <c r="E245" s="31">
        <f>Source!I69</f>
        <v>0.20780999999999999</v>
      </c>
      <c r="F245" s="32">
        <f>Source!AL69+Source!AM69+Source!AO69</f>
        <v>10106.969999999999</v>
      </c>
      <c r="G245" s="39" t="s">
        <v>3</v>
      </c>
      <c r="H245" s="32">
        <f>ROUND(Source!AC69*Source!I69, 2)+ROUND(Source!AD69*Source!I69, 2)+ROUND(Source!AF69*Source!I69, 2)</f>
        <v>2100.33</v>
      </c>
      <c r="I245" s="33"/>
      <c r="J245" s="33">
        <f>IF(Source!BC69&lt;&gt; 0, Source!BC69, 1)</f>
        <v>6.08</v>
      </c>
      <c r="K245" s="32">
        <f>Source!O69</f>
        <v>12770</v>
      </c>
      <c r="L245" s="36"/>
      <c r="S245">
        <f>ROUND((Source!FX69/100)*((ROUND(Source!AF69*Source!I69, 2)+ROUND(Source!AE69*Source!I69, 2))), 2)</f>
        <v>0</v>
      </c>
      <c r="T245">
        <f>Source!X69</f>
        <v>0</v>
      </c>
      <c r="U245">
        <f>ROUND((Source!FY69/100)*((ROUND(Source!AF69*Source!I69, 2)+ROUND(Source!AE69*Source!I69, 2))), 2)</f>
        <v>0</v>
      </c>
      <c r="V245">
        <f>Source!Y69</f>
        <v>0</v>
      </c>
      <c r="W245">
        <f>IF(Source!BI69&lt;=1,H245, 0)</f>
        <v>2100.33</v>
      </c>
      <c r="X245">
        <f>IF(Source!BI69=2,H245, 0)</f>
        <v>0</v>
      </c>
      <c r="Y245">
        <f>IF(Source!BI69=3,H245, 0)</f>
        <v>0</v>
      </c>
      <c r="Z245">
        <f>IF(Source!BI69=4,H245, 0)</f>
        <v>0</v>
      </c>
    </row>
    <row r="246" spans="1:26" ht="15" x14ac:dyDescent="0.25">
      <c r="G246" s="49">
        <f>H238+H239+H241+H242+H243+SUM(H245:H245)</f>
        <v>3288.5099999999998</v>
      </c>
      <c r="H246" s="49"/>
      <c r="J246" s="49">
        <f>K238+K239+K241+K242+K243+SUM(K245:K245)</f>
        <v>20008.04</v>
      </c>
      <c r="K246" s="49"/>
      <c r="L246" s="35">
        <f>Source!U68</f>
        <v>34.700113799999997</v>
      </c>
      <c r="O246" s="20">
        <f>G246</f>
        <v>3288.5099999999998</v>
      </c>
      <c r="P246" s="20">
        <f>J246</f>
        <v>20008.04</v>
      </c>
      <c r="Q246" s="20">
        <f>L246</f>
        <v>34.700113799999997</v>
      </c>
      <c r="W246">
        <f>IF(Source!BI68&lt;=1,H238+H239+H241+H242+H243, 0)</f>
        <v>1188.1799999999998</v>
      </c>
      <c r="X246">
        <f>IF(Source!BI68=2,H238+H239+H241+H242+H243, 0)</f>
        <v>0</v>
      </c>
      <c r="Y246">
        <f>IF(Source!BI68=3,H238+H239+H241+H242+H243, 0)</f>
        <v>0</v>
      </c>
      <c r="Z246">
        <f>IF(Source!BI68=4,H238+H239+H241+H242+H243, 0)</f>
        <v>0</v>
      </c>
    </row>
    <row r="247" spans="1:26" ht="28.5" x14ac:dyDescent="0.2">
      <c r="A247" s="40" t="str">
        <f>Source!E70</f>
        <v>25</v>
      </c>
      <c r="B247" s="41" t="str">
        <f>Source!F70</f>
        <v>15-04-006-03</v>
      </c>
      <c r="C247" s="41" t="str">
        <f>Source!G70</f>
        <v>Покрытие поверхностей грунтовкой глубокого проникновения за 1 раз стен</v>
      </c>
      <c r="D247" s="24" t="str">
        <f>Source!H70</f>
        <v>100 м2</v>
      </c>
      <c r="E247" s="11">
        <f>Source!I70</f>
        <v>6.8780000000000001</v>
      </c>
      <c r="F247" s="25">
        <f>Source!AL70+Source!AM70+Source!AO70</f>
        <v>64.16</v>
      </c>
      <c r="G247" s="26"/>
      <c r="H247" s="25"/>
      <c r="I247" s="26" t="str">
        <f>Source!BO70</f>
        <v/>
      </c>
      <c r="J247" s="26"/>
      <c r="K247" s="25"/>
      <c r="L247" s="27"/>
      <c r="S247">
        <f>ROUND((Source!FX70/100)*((ROUND(Source!AF70*Source!I70, 2)+ROUND(Source!AE70*Source!I70, 2))), 2)</f>
        <v>473.11</v>
      </c>
      <c r="T247">
        <f>Source!X70</f>
        <v>2891.75</v>
      </c>
      <c r="U247">
        <f>ROUND((Source!FY70/100)*((ROUND(Source!AF70*Source!I70, 2)+ROUND(Source!AE70*Source!I70, 2))), 2)</f>
        <v>234.05</v>
      </c>
      <c r="V247">
        <f>Source!Y70</f>
        <v>1430.66</v>
      </c>
    </row>
    <row r="248" spans="1:26" ht="14.25" x14ac:dyDescent="0.2">
      <c r="A248" s="40"/>
      <c r="B248" s="41"/>
      <c r="C248" s="41" t="s">
        <v>1333</v>
      </c>
      <c r="D248" s="24"/>
      <c r="E248" s="11"/>
      <c r="F248" s="25">
        <f>Source!AO70</f>
        <v>63.01</v>
      </c>
      <c r="G248" s="26" t="str">
        <f>Source!DG70</f>
        <v>)*1,15</v>
      </c>
      <c r="H248" s="25">
        <f>ROUND(Source!AF70*Source!I70, 2)</f>
        <v>498.38</v>
      </c>
      <c r="I248" s="26"/>
      <c r="J248" s="26">
        <f>IF(Source!BA70&lt;&gt; 0, Source!BA70, 1)</f>
        <v>6.08</v>
      </c>
      <c r="K248" s="25">
        <f>Source!S70</f>
        <v>3030.15</v>
      </c>
      <c r="L248" s="27"/>
      <c r="R248">
        <f>H248</f>
        <v>498.38</v>
      </c>
    </row>
    <row r="249" spans="1:26" ht="14.25" x14ac:dyDescent="0.2">
      <c r="A249" s="40"/>
      <c r="B249" s="41"/>
      <c r="C249" s="41" t="s">
        <v>342</v>
      </c>
      <c r="D249" s="24"/>
      <c r="E249" s="11"/>
      <c r="F249" s="25">
        <f>Source!AM70</f>
        <v>0.97</v>
      </c>
      <c r="G249" s="26" t="str">
        <f>Source!DE70</f>
        <v>)*1,25</v>
      </c>
      <c r="H249" s="25">
        <f>ROUND(Source!AD70*Source!I70, 2)</f>
        <v>8.39</v>
      </c>
      <c r="I249" s="26"/>
      <c r="J249" s="26">
        <f>IF(Source!BB70&lt;&gt; 0, Source!BB70, 1)</f>
        <v>6.08</v>
      </c>
      <c r="K249" s="25">
        <f>Source!Q70</f>
        <v>51.02</v>
      </c>
      <c r="L249" s="27"/>
    </row>
    <row r="250" spans="1:26" ht="14.25" x14ac:dyDescent="0.2">
      <c r="A250" s="40"/>
      <c r="B250" s="41"/>
      <c r="C250" s="41" t="s">
        <v>1334</v>
      </c>
      <c r="D250" s="24"/>
      <c r="E250" s="11"/>
      <c r="F250" s="25">
        <f>Source!AN70</f>
        <v>0.26</v>
      </c>
      <c r="G250" s="26" t="str">
        <f>Source!DF70</f>
        <v>)*1,25</v>
      </c>
      <c r="H250" s="28">
        <f>ROUND(Source!AE70*Source!I70, 2)</f>
        <v>2.27</v>
      </c>
      <c r="I250" s="26"/>
      <c r="J250" s="26">
        <f>IF(Source!BS70&lt;&gt; 0, Source!BS70, 1)</f>
        <v>6.08</v>
      </c>
      <c r="K250" s="28">
        <f>Source!R70</f>
        <v>13.8</v>
      </c>
      <c r="L250" s="27"/>
      <c r="R250">
        <f>H250</f>
        <v>2.27</v>
      </c>
    </row>
    <row r="251" spans="1:26" ht="14.25" x14ac:dyDescent="0.2">
      <c r="A251" s="40"/>
      <c r="B251" s="41"/>
      <c r="C251" s="41" t="s">
        <v>1340</v>
      </c>
      <c r="D251" s="24"/>
      <c r="E251" s="11"/>
      <c r="F251" s="25">
        <f>Source!AL70</f>
        <v>0.18</v>
      </c>
      <c r="G251" s="26" t="str">
        <f>Source!DD70</f>
        <v/>
      </c>
      <c r="H251" s="25">
        <f>ROUND(Source!AC70*Source!I70, 2)</f>
        <v>1.24</v>
      </c>
      <c r="I251" s="26"/>
      <c r="J251" s="26">
        <f>IF(Source!BC70&lt;&gt; 0, Source!BC70, 1)</f>
        <v>6.08</v>
      </c>
      <c r="K251" s="25">
        <f>Source!P70</f>
        <v>7.53</v>
      </c>
      <c r="L251" s="27"/>
    </row>
    <row r="252" spans="1:26" ht="14.25" x14ac:dyDescent="0.2">
      <c r="A252" s="40"/>
      <c r="B252" s="41"/>
      <c r="C252" s="41" t="s">
        <v>1335</v>
      </c>
      <c r="D252" s="24" t="s">
        <v>1336</v>
      </c>
      <c r="E252" s="11">
        <f>Source!BZ70</f>
        <v>105</v>
      </c>
      <c r="F252" s="51" t="str">
        <f>CONCATENATE(" )", Source!DL70, Source!FT70, "=", Source!FX70)</f>
        <v xml:space="preserve"> )*0,9=94,5</v>
      </c>
      <c r="G252" s="52"/>
      <c r="H252" s="25">
        <f>SUM(S247:S256)</f>
        <v>473.11</v>
      </c>
      <c r="I252" s="29"/>
      <c r="J252" s="23">
        <f>Source!AT70</f>
        <v>95</v>
      </c>
      <c r="K252" s="25">
        <f>SUM(T247:T256)</f>
        <v>2891.75</v>
      </c>
      <c r="L252" s="27"/>
    </row>
    <row r="253" spans="1:26" ht="14.25" x14ac:dyDescent="0.2">
      <c r="A253" s="40"/>
      <c r="B253" s="41"/>
      <c r="C253" s="41" t="s">
        <v>1337</v>
      </c>
      <c r="D253" s="24" t="s">
        <v>1336</v>
      </c>
      <c r="E253" s="11">
        <f>Source!CA70</f>
        <v>55</v>
      </c>
      <c r="F253" s="51" t="str">
        <f>CONCATENATE(" )", Source!DM70, Source!FU70, "=", Source!FY70)</f>
        <v xml:space="preserve"> )*0,85=46,75</v>
      </c>
      <c r="G253" s="52"/>
      <c r="H253" s="25">
        <f>SUM(U247:U256)</f>
        <v>234.05</v>
      </c>
      <c r="I253" s="29"/>
      <c r="J253" s="23">
        <f>Source!AU70</f>
        <v>47</v>
      </c>
      <c r="K253" s="25">
        <f>SUM(V247:V256)</f>
        <v>1430.66</v>
      </c>
      <c r="L253" s="27"/>
    </row>
    <row r="254" spans="1:26" ht="14.25" x14ac:dyDescent="0.2">
      <c r="A254" s="40"/>
      <c r="B254" s="41"/>
      <c r="C254" s="41" t="s">
        <v>1338</v>
      </c>
      <c r="D254" s="24" t="s">
        <v>1339</v>
      </c>
      <c r="E254" s="11">
        <f>Source!AQ70</f>
        <v>6.55</v>
      </c>
      <c r="F254" s="25"/>
      <c r="G254" s="26" t="str">
        <f>Source!DI70</f>
        <v>)*1,15</v>
      </c>
      <c r="H254" s="25"/>
      <c r="I254" s="26"/>
      <c r="J254" s="26"/>
      <c r="K254" s="25"/>
      <c r="L254" s="37">
        <f>Source!U70</f>
        <v>51.808534999999992</v>
      </c>
    </row>
    <row r="255" spans="1:26" ht="28.5" x14ac:dyDescent="0.2">
      <c r="A255" s="40" t="str">
        <f>Source!E71</f>
        <v>25,1</v>
      </c>
      <c r="B255" s="41" t="str">
        <f>Source!F71</f>
        <v>14.3.01.02-0104</v>
      </c>
      <c r="C255" s="41" t="str">
        <f>Source!G71</f>
        <v>Грунтовка  глубокого проникновения "Старатели"</v>
      </c>
      <c r="D255" s="24" t="str">
        <f>Source!H71</f>
        <v>л</v>
      </c>
      <c r="E255" s="11">
        <f>Source!I71</f>
        <v>89.414000000000001</v>
      </c>
      <c r="F255" s="25">
        <f>Source!AL71+Source!AM71+Source!AO71</f>
        <v>18.96</v>
      </c>
      <c r="G255" s="38" t="s">
        <v>3</v>
      </c>
      <c r="H255" s="25">
        <f>ROUND(Source!AC71*Source!I71, 2)+ROUND(Source!AD71*Source!I71, 2)+ROUND(Source!AF71*Source!I71, 2)</f>
        <v>1695.29</v>
      </c>
      <c r="I255" s="26"/>
      <c r="J255" s="26">
        <f>IF(Source!BC71&lt;&gt; 0, Source!BC71, 1)</f>
        <v>6.08</v>
      </c>
      <c r="K255" s="25">
        <f>Source!O71</f>
        <v>10307.36</v>
      </c>
      <c r="L255" s="27"/>
      <c r="S255">
        <f>ROUND((Source!FX71/100)*((ROUND(Source!AF71*Source!I71, 2)+ROUND(Source!AE71*Source!I71, 2))), 2)</f>
        <v>0</v>
      </c>
      <c r="T255">
        <f>Source!X71</f>
        <v>0</v>
      </c>
      <c r="U255">
        <f>ROUND((Source!FY71/100)*((ROUND(Source!AF71*Source!I71, 2)+ROUND(Source!AE71*Source!I71, 2))), 2)</f>
        <v>0</v>
      </c>
      <c r="V255">
        <f>Source!Y71</f>
        <v>0</v>
      </c>
      <c r="W255">
        <f>IF(Source!BI71&lt;=1,H255, 0)</f>
        <v>1695.29</v>
      </c>
      <c r="X255">
        <f>IF(Source!BI71=2,H255, 0)</f>
        <v>0</v>
      </c>
      <c r="Y255">
        <f>IF(Source!BI71=3,H255, 0)</f>
        <v>0</v>
      </c>
      <c r="Z255">
        <f>IF(Source!BI71=4,H255, 0)</f>
        <v>0</v>
      </c>
    </row>
    <row r="256" spans="1:26" ht="14.25" x14ac:dyDescent="0.2">
      <c r="A256" s="42" t="str">
        <f>Source!E72</f>
        <v>25,2</v>
      </c>
      <c r="B256" s="43" t="str">
        <f>Source!F72</f>
        <v>14.4.01.21</v>
      </c>
      <c r="C256" s="43" t="str">
        <f>Source!G72</f>
        <v>Грунтовка</v>
      </c>
      <c r="D256" s="30" t="str">
        <f>Source!H72</f>
        <v>т</v>
      </c>
      <c r="E256" s="31">
        <f>Source!I72</f>
        <v>8.9413999999999993E-2</v>
      </c>
      <c r="F256" s="32">
        <f>Source!AL72+Source!AM72+Source!AO72</f>
        <v>0</v>
      </c>
      <c r="G256" s="39" t="s">
        <v>3</v>
      </c>
      <c r="H256" s="32">
        <f>ROUND(Source!AC72*Source!I72, 2)+ROUND(Source!AD72*Source!I72, 2)+ROUND(Source!AF72*Source!I72, 2)</f>
        <v>0</v>
      </c>
      <c r="I256" s="33"/>
      <c r="J256" s="33">
        <f>IF(Source!BC72&lt;&gt; 0, Source!BC72, 1)</f>
        <v>6.08</v>
      </c>
      <c r="K256" s="32">
        <f>Source!O72</f>
        <v>0</v>
      </c>
      <c r="L256" s="36"/>
      <c r="S256">
        <f>ROUND((Source!FX72/100)*((ROUND(Source!AF72*Source!I72, 2)+ROUND(Source!AE72*Source!I72, 2))), 2)</f>
        <v>0</v>
      </c>
      <c r="T256">
        <f>Source!X72</f>
        <v>0</v>
      </c>
      <c r="U256">
        <f>ROUND((Source!FY72/100)*((ROUND(Source!AF72*Source!I72, 2)+ROUND(Source!AE72*Source!I72, 2))), 2)</f>
        <v>0</v>
      </c>
      <c r="V256">
        <f>Source!Y72</f>
        <v>0</v>
      </c>
      <c r="W256">
        <f>IF(Source!BI72&lt;=1,H256, 0)</f>
        <v>0</v>
      </c>
      <c r="X256">
        <f>IF(Source!BI72=2,H256, 0)</f>
        <v>0</v>
      </c>
      <c r="Y256">
        <f>IF(Source!BI72=3,H256, 0)</f>
        <v>0</v>
      </c>
      <c r="Z256">
        <f>IF(Source!BI72=4,H256, 0)</f>
        <v>0</v>
      </c>
    </row>
    <row r="257" spans="1:26" ht="15" x14ac:dyDescent="0.25">
      <c r="G257" s="49">
        <f>H248+H249+H251+H252+H253+SUM(H255:H256)</f>
        <v>2910.46</v>
      </c>
      <c r="H257" s="49"/>
      <c r="J257" s="49">
        <f>K248+K249+K251+K252+K253+SUM(K255:K256)</f>
        <v>17718.47</v>
      </c>
      <c r="K257" s="49"/>
      <c r="L257" s="35">
        <f>Source!U70</f>
        <v>51.808534999999992</v>
      </c>
      <c r="O257" s="20">
        <f>G257</f>
        <v>2910.46</v>
      </c>
      <c r="P257" s="20">
        <f>J257</f>
        <v>17718.47</v>
      </c>
      <c r="Q257" s="20">
        <f>L257</f>
        <v>51.808534999999992</v>
      </c>
      <c r="W257">
        <f>IF(Source!BI70&lt;=1,H248+H249+H251+H252+H253, 0)</f>
        <v>1215.17</v>
      </c>
      <c r="X257">
        <f>IF(Source!BI70=2,H248+H249+H251+H252+H253, 0)</f>
        <v>0</v>
      </c>
      <c r="Y257">
        <f>IF(Source!BI70=3,H248+H249+H251+H252+H253, 0)</f>
        <v>0</v>
      </c>
      <c r="Z257">
        <f>IF(Source!BI70=4,H248+H249+H251+H252+H253, 0)</f>
        <v>0</v>
      </c>
    </row>
    <row r="258" spans="1:26" ht="71.25" x14ac:dyDescent="0.2">
      <c r="A258" s="40" t="str">
        <f>Source!E73</f>
        <v>26</v>
      </c>
      <c r="B258" s="41" t="str">
        <f>Source!F73</f>
        <v>62-16-4</v>
      </c>
      <c r="C258" s="41" t="str">
        <f>Source!G73</f>
        <v>Окрашивание водоэмульсионными составами поверхностей стен, ранее окрашенных водоэмульсионной краской с расчисткой старой краски более 35%</v>
      </c>
      <c r="D258" s="24" t="str">
        <f>Source!H73</f>
        <v>100 м2</v>
      </c>
      <c r="E258" s="11">
        <f>Source!I73</f>
        <v>6.8780000000000001</v>
      </c>
      <c r="F258" s="25">
        <f>Source!AL73+Source!AM73+Source!AO73</f>
        <v>759.03</v>
      </c>
      <c r="G258" s="26"/>
      <c r="H258" s="25"/>
      <c r="I258" s="26" t="str">
        <f>Source!BO73</f>
        <v/>
      </c>
      <c r="J258" s="26"/>
      <c r="K258" s="25"/>
      <c r="L258" s="27"/>
      <c r="S258">
        <f>ROUND((Source!FX73/100)*((ROUND(Source!AF73*Source!I73, 2)+ROUND(Source!AE73*Source!I73, 2))), 2)</f>
        <v>1418.46</v>
      </c>
      <c r="T258">
        <f>Source!X73</f>
        <v>8624.26</v>
      </c>
      <c r="U258">
        <f>ROUND((Source!FY73/100)*((ROUND(Source!AF73*Source!I73, 2)+ROUND(Source!AE73*Source!I73, 2))), 2)</f>
        <v>886.54</v>
      </c>
      <c r="V258">
        <f>Source!Y73</f>
        <v>5390.17</v>
      </c>
    </row>
    <row r="259" spans="1:26" ht="14.25" x14ac:dyDescent="0.2">
      <c r="A259" s="40"/>
      <c r="B259" s="41"/>
      <c r="C259" s="41" t="s">
        <v>1333</v>
      </c>
      <c r="D259" s="24"/>
      <c r="E259" s="11"/>
      <c r="F259" s="25">
        <f>Source!AO73</f>
        <v>255.74</v>
      </c>
      <c r="G259" s="26" t="str">
        <f>Source!DG73</f>
        <v/>
      </c>
      <c r="H259" s="25">
        <f>ROUND(Source!AF73*Source!I73, 2)</f>
        <v>1758.98</v>
      </c>
      <c r="I259" s="26"/>
      <c r="J259" s="26">
        <f>IF(Source!BA73&lt;&gt; 0, Source!BA73, 1)</f>
        <v>6.08</v>
      </c>
      <c r="K259" s="25">
        <f>Source!S73</f>
        <v>10694.6</v>
      </c>
      <c r="L259" s="27"/>
      <c r="R259">
        <f>H259</f>
        <v>1758.98</v>
      </c>
    </row>
    <row r="260" spans="1:26" ht="14.25" x14ac:dyDescent="0.2">
      <c r="A260" s="40"/>
      <c r="B260" s="41"/>
      <c r="C260" s="41" t="s">
        <v>342</v>
      </c>
      <c r="D260" s="24"/>
      <c r="E260" s="11"/>
      <c r="F260" s="25">
        <f>Source!AM73</f>
        <v>7.07</v>
      </c>
      <c r="G260" s="26" t="str">
        <f>Source!DE73</f>
        <v/>
      </c>
      <c r="H260" s="25">
        <f>ROUND(Source!AD73*Source!I73, 2)</f>
        <v>48.63</v>
      </c>
      <c r="I260" s="26"/>
      <c r="J260" s="26">
        <f>IF(Source!BB73&lt;&gt; 0, Source!BB73, 1)</f>
        <v>6.08</v>
      </c>
      <c r="K260" s="25">
        <f>Source!Q73</f>
        <v>295.64999999999998</v>
      </c>
      <c r="L260" s="27"/>
    </row>
    <row r="261" spans="1:26" ht="14.25" x14ac:dyDescent="0.2">
      <c r="A261" s="40"/>
      <c r="B261" s="41"/>
      <c r="C261" s="41" t="s">
        <v>1334</v>
      </c>
      <c r="D261" s="24"/>
      <c r="E261" s="11"/>
      <c r="F261" s="25">
        <f>Source!AN73</f>
        <v>2.0499999999999998</v>
      </c>
      <c r="G261" s="26" t="str">
        <f>Source!DF73</f>
        <v/>
      </c>
      <c r="H261" s="28">
        <f>ROUND(Source!AE73*Source!I73, 2)</f>
        <v>14.1</v>
      </c>
      <c r="I261" s="26"/>
      <c r="J261" s="26">
        <f>IF(Source!BS73&lt;&gt; 0, Source!BS73, 1)</f>
        <v>6.08</v>
      </c>
      <c r="K261" s="28">
        <f>Source!R73</f>
        <v>85.73</v>
      </c>
      <c r="L261" s="27"/>
      <c r="R261">
        <f>H261</f>
        <v>14.1</v>
      </c>
    </row>
    <row r="262" spans="1:26" ht="14.25" x14ac:dyDescent="0.2">
      <c r="A262" s="40"/>
      <c r="B262" s="41"/>
      <c r="C262" s="41" t="s">
        <v>1340</v>
      </c>
      <c r="D262" s="24"/>
      <c r="E262" s="11"/>
      <c r="F262" s="25">
        <f>Source!AL73</f>
        <v>496.22</v>
      </c>
      <c r="G262" s="26" t="str">
        <f>Source!DD73</f>
        <v/>
      </c>
      <c r="H262" s="25">
        <f>ROUND(Source!AC73*Source!I73, 2)</f>
        <v>3413</v>
      </c>
      <c r="I262" s="26"/>
      <c r="J262" s="26">
        <f>IF(Source!BC73&lt;&gt; 0, Source!BC73, 1)</f>
        <v>6.08</v>
      </c>
      <c r="K262" s="25">
        <f>Source!P73</f>
        <v>20751.05</v>
      </c>
      <c r="L262" s="27"/>
    </row>
    <row r="263" spans="1:26" ht="14.25" x14ac:dyDescent="0.2">
      <c r="A263" s="40"/>
      <c r="B263" s="41"/>
      <c r="C263" s="41" t="s">
        <v>1335</v>
      </c>
      <c r="D263" s="24" t="s">
        <v>1336</v>
      </c>
      <c r="E263" s="11">
        <f>Source!BZ73</f>
        <v>80</v>
      </c>
      <c r="F263" s="44"/>
      <c r="G263" s="26"/>
      <c r="H263" s="25">
        <f>SUM(S258:S267)</f>
        <v>1418.46</v>
      </c>
      <c r="I263" s="29"/>
      <c r="J263" s="23">
        <f>Source!AT73</f>
        <v>80</v>
      </c>
      <c r="K263" s="25">
        <f>SUM(T258:T267)</f>
        <v>8624.26</v>
      </c>
      <c r="L263" s="27"/>
    </row>
    <row r="264" spans="1:26" ht="14.25" x14ac:dyDescent="0.2">
      <c r="A264" s="40"/>
      <c r="B264" s="41"/>
      <c r="C264" s="41" t="s">
        <v>1337</v>
      </c>
      <c r="D264" s="24" t="s">
        <v>1336</v>
      </c>
      <c r="E264" s="11">
        <f>Source!CA73</f>
        <v>50</v>
      </c>
      <c r="F264" s="44"/>
      <c r="G264" s="26"/>
      <c r="H264" s="25">
        <f>SUM(U258:U267)</f>
        <v>886.54</v>
      </c>
      <c r="I264" s="29"/>
      <c r="J264" s="23">
        <f>Source!AU73</f>
        <v>50</v>
      </c>
      <c r="K264" s="25">
        <f>SUM(V258:V267)</f>
        <v>5390.17</v>
      </c>
      <c r="L264" s="27"/>
    </row>
    <row r="265" spans="1:26" ht="14.25" x14ac:dyDescent="0.2">
      <c r="A265" s="40"/>
      <c r="B265" s="41"/>
      <c r="C265" s="41" t="s">
        <v>1338</v>
      </c>
      <c r="D265" s="24" t="s">
        <v>1339</v>
      </c>
      <c r="E265" s="11">
        <f>Source!AQ73</f>
        <v>29.6</v>
      </c>
      <c r="F265" s="25"/>
      <c r="G265" s="26" t="str">
        <f>Source!DI73</f>
        <v/>
      </c>
      <c r="H265" s="25"/>
      <c r="I265" s="26"/>
      <c r="J265" s="26"/>
      <c r="K265" s="25"/>
      <c r="L265" s="37">
        <f>Source!U73</f>
        <v>203.58880000000002</v>
      </c>
    </row>
    <row r="266" spans="1:26" ht="28.5" x14ac:dyDescent="0.2">
      <c r="A266" s="40" t="str">
        <f>Source!E74</f>
        <v>26,1</v>
      </c>
      <c r="B266" s="41" t="str">
        <f>Source!F74</f>
        <v>14.3.02.01-0223</v>
      </c>
      <c r="C266" s="41" t="str">
        <f>Source!G74</f>
        <v>Краска водоэмульсионная для внутренних работ ВАК-15</v>
      </c>
      <c r="D266" s="24" t="str">
        <f>Source!H74</f>
        <v>т</v>
      </c>
      <c r="E266" s="11">
        <f>Source!I74</f>
        <v>0.48833799999999994</v>
      </c>
      <c r="F266" s="25">
        <f>Source!AL74+Source!AM74+Source!AO74</f>
        <v>19973.669999999998</v>
      </c>
      <c r="G266" s="38" t="s">
        <v>3</v>
      </c>
      <c r="H266" s="25">
        <f>ROUND(Source!AC74*Source!I74, 2)+ROUND(Source!AD74*Source!I74, 2)+ROUND(Source!AF74*Source!I74, 2)</f>
        <v>9753.9</v>
      </c>
      <c r="I266" s="26"/>
      <c r="J266" s="26">
        <f>IF(Source!BC74&lt;&gt; 0, Source!BC74, 1)</f>
        <v>6.08</v>
      </c>
      <c r="K266" s="25">
        <f>Source!O74</f>
        <v>59303.72</v>
      </c>
      <c r="L266" s="27"/>
      <c r="S266">
        <f>ROUND((Source!FX74/100)*((ROUND(Source!AF74*Source!I74, 2)+ROUND(Source!AE74*Source!I74, 2))), 2)</f>
        <v>0</v>
      </c>
      <c r="T266">
        <f>Source!X74</f>
        <v>0</v>
      </c>
      <c r="U266">
        <f>ROUND((Source!FY74/100)*((ROUND(Source!AF74*Source!I74, 2)+ROUND(Source!AE74*Source!I74, 2))), 2)</f>
        <v>0</v>
      </c>
      <c r="V266">
        <f>Source!Y74</f>
        <v>0</v>
      </c>
      <c r="W266">
        <f>IF(Source!BI74&lt;=1,H266, 0)</f>
        <v>9753.9</v>
      </c>
      <c r="X266">
        <f>IF(Source!BI74=2,H266, 0)</f>
        <v>0</v>
      </c>
      <c r="Y266">
        <f>IF(Source!BI74=3,H266, 0)</f>
        <v>0</v>
      </c>
      <c r="Z266">
        <f>IF(Source!BI74=4,H266, 0)</f>
        <v>0</v>
      </c>
    </row>
    <row r="267" spans="1:26" ht="14.25" x14ac:dyDescent="0.2">
      <c r="A267" s="42" t="str">
        <f>Source!E75</f>
        <v>26,2</v>
      </c>
      <c r="B267" s="43" t="str">
        <f>Source!F75</f>
        <v>14.3.02.01</v>
      </c>
      <c r="C267" s="43" t="str">
        <f>Source!G75</f>
        <v>Краска водоэмульсионная</v>
      </c>
      <c r="D267" s="30" t="str">
        <f>Source!H75</f>
        <v>т</v>
      </c>
      <c r="E267" s="31">
        <f>Source!I75</f>
        <v>0.48833799999999994</v>
      </c>
      <c r="F267" s="32">
        <f>Source!AL75+Source!AM75+Source!AO75</f>
        <v>0</v>
      </c>
      <c r="G267" s="39" t="s">
        <v>3</v>
      </c>
      <c r="H267" s="32">
        <f>ROUND(Source!AC75*Source!I75, 2)+ROUND(Source!AD75*Source!I75, 2)+ROUND(Source!AF75*Source!I75, 2)</f>
        <v>0</v>
      </c>
      <c r="I267" s="33"/>
      <c r="J267" s="33">
        <f>IF(Source!BC75&lt;&gt; 0, Source!BC75, 1)</f>
        <v>6.08</v>
      </c>
      <c r="K267" s="32">
        <f>Source!O75</f>
        <v>0</v>
      </c>
      <c r="L267" s="36"/>
      <c r="S267">
        <f>ROUND((Source!FX75/100)*((ROUND(Source!AF75*Source!I75, 2)+ROUND(Source!AE75*Source!I75, 2))), 2)</f>
        <v>0</v>
      </c>
      <c r="T267">
        <f>Source!X75</f>
        <v>0</v>
      </c>
      <c r="U267">
        <f>ROUND((Source!FY75/100)*((ROUND(Source!AF75*Source!I75, 2)+ROUND(Source!AE75*Source!I75, 2))), 2)</f>
        <v>0</v>
      </c>
      <c r="V267">
        <f>Source!Y75</f>
        <v>0</v>
      </c>
      <c r="W267">
        <f>IF(Source!BI75&lt;=1,H267, 0)</f>
        <v>0</v>
      </c>
      <c r="X267">
        <f>IF(Source!BI75=2,H267, 0)</f>
        <v>0</v>
      </c>
      <c r="Y267">
        <f>IF(Source!BI75=3,H267, 0)</f>
        <v>0</v>
      </c>
      <c r="Z267">
        <f>IF(Source!BI75=4,H267, 0)</f>
        <v>0</v>
      </c>
    </row>
    <row r="268" spans="1:26" ht="15" x14ac:dyDescent="0.25">
      <c r="G268" s="49">
        <f>H259+H260+H262+H263+H264+SUM(H266:H267)</f>
        <v>17279.510000000002</v>
      </c>
      <c r="H268" s="49"/>
      <c r="J268" s="49">
        <f>K259+K260+K262+K263+K264+SUM(K266:K267)</f>
        <v>105059.45</v>
      </c>
      <c r="K268" s="49"/>
      <c r="L268" s="35">
        <f>Source!U73</f>
        <v>203.58880000000002</v>
      </c>
      <c r="O268" s="20">
        <f>G268</f>
        <v>17279.510000000002</v>
      </c>
      <c r="P268" s="20">
        <f>J268</f>
        <v>105059.45</v>
      </c>
      <c r="Q268" s="20">
        <f>L268</f>
        <v>203.58880000000002</v>
      </c>
      <c r="W268">
        <f>IF(Source!BI73&lt;=1,H259+H260+H262+H263+H264, 0)</f>
        <v>7525.6100000000006</v>
      </c>
      <c r="X268">
        <f>IF(Source!BI73=2,H259+H260+H262+H263+H264, 0)</f>
        <v>0</v>
      </c>
      <c r="Y268">
        <f>IF(Source!BI73=3,H259+H260+H262+H263+H264, 0)</f>
        <v>0</v>
      </c>
      <c r="Z268">
        <f>IF(Source!BI73=4,H259+H260+H262+H263+H264, 0)</f>
        <v>0</v>
      </c>
    </row>
    <row r="269" spans="1:26" ht="28.5" x14ac:dyDescent="0.2">
      <c r="A269" s="40" t="str">
        <f>Source!E76</f>
        <v>27</v>
      </c>
      <c r="B269" s="41" t="str">
        <f>Source!F76</f>
        <v>13-06-003-01</v>
      </c>
      <c r="C269" s="41" t="str">
        <f>Source!G76</f>
        <v>Очистка поверхности щетками вентиляционных  решёток</v>
      </c>
      <c r="D269" s="24" t="str">
        <f>Source!H76</f>
        <v>м2</v>
      </c>
      <c r="E269" s="11">
        <f>Source!I76</f>
        <v>4.5</v>
      </c>
      <c r="F269" s="25">
        <f>Source!AL76+Source!AM76+Source!AO76</f>
        <v>7.68</v>
      </c>
      <c r="G269" s="26"/>
      <c r="H269" s="25"/>
      <c r="I269" s="26" t="str">
        <f>Source!BO76</f>
        <v/>
      </c>
      <c r="J269" s="26"/>
      <c r="K269" s="25"/>
      <c r="L269" s="27"/>
      <c r="S269">
        <f>ROUND((Source!FX76/100)*((ROUND(Source!AF76*Source!I76, 2)+ROUND(Source!AE76*Source!I76, 2))), 2)</f>
        <v>27.99</v>
      </c>
      <c r="T269">
        <f>Source!X76</f>
        <v>170.2</v>
      </c>
      <c r="U269">
        <f>ROUND((Source!FY76/100)*((ROUND(Source!AF76*Source!I76, 2)+ROUND(Source!AE76*Source!I76, 2))), 2)</f>
        <v>20.56</v>
      </c>
      <c r="V269">
        <f>Source!Y76</f>
        <v>126.07</v>
      </c>
    </row>
    <row r="270" spans="1:26" ht="14.25" x14ac:dyDescent="0.2">
      <c r="A270" s="40"/>
      <c r="B270" s="41"/>
      <c r="C270" s="41" t="s">
        <v>1333</v>
      </c>
      <c r="D270" s="24"/>
      <c r="E270" s="11"/>
      <c r="F270" s="25">
        <f>Source!AO76</f>
        <v>7.68</v>
      </c>
      <c r="G270" s="26" t="str">
        <f>Source!DG76</f>
        <v/>
      </c>
      <c r="H270" s="25">
        <f>ROUND(Source!AF76*Source!I76, 2)</f>
        <v>34.56</v>
      </c>
      <c r="I270" s="26"/>
      <c r="J270" s="26">
        <f>IF(Source!BA76&lt;&gt; 0, Source!BA76, 1)</f>
        <v>6.08</v>
      </c>
      <c r="K270" s="25">
        <f>Source!S76</f>
        <v>210.12</v>
      </c>
      <c r="L270" s="27"/>
      <c r="R270">
        <f>H270</f>
        <v>34.56</v>
      </c>
    </row>
    <row r="271" spans="1:26" ht="14.25" x14ac:dyDescent="0.2">
      <c r="A271" s="40"/>
      <c r="B271" s="41"/>
      <c r="C271" s="41" t="s">
        <v>1335</v>
      </c>
      <c r="D271" s="24" t="s">
        <v>1336</v>
      </c>
      <c r="E271" s="11">
        <f>Source!BZ76</f>
        <v>90</v>
      </c>
      <c r="F271" s="51" t="str">
        <f>CONCATENATE(" )", Source!DL76, Source!FT76, "=", Source!FX76)</f>
        <v xml:space="preserve"> )*0,9=81</v>
      </c>
      <c r="G271" s="52"/>
      <c r="H271" s="25">
        <f>SUM(S269:S273)</f>
        <v>27.99</v>
      </c>
      <c r="I271" s="29"/>
      <c r="J271" s="23">
        <f>Source!AT76</f>
        <v>81</v>
      </c>
      <c r="K271" s="25">
        <f>SUM(T269:T273)</f>
        <v>170.2</v>
      </c>
      <c r="L271" s="27"/>
    </row>
    <row r="272" spans="1:26" ht="14.25" x14ac:dyDescent="0.2">
      <c r="A272" s="40"/>
      <c r="B272" s="41"/>
      <c r="C272" s="41" t="s">
        <v>1337</v>
      </c>
      <c r="D272" s="24" t="s">
        <v>1336</v>
      </c>
      <c r="E272" s="11">
        <f>Source!CA76</f>
        <v>70</v>
      </c>
      <c r="F272" s="51" t="str">
        <f>CONCATENATE(" )", Source!DM76, Source!FU76, "=", Source!FY76)</f>
        <v xml:space="preserve"> )*0,85=59,5</v>
      </c>
      <c r="G272" s="52"/>
      <c r="H272" s="25">
        <f>SUM(U269:U273)</f>
        <v>20.56</v>
      </c>
      <c r="I272" s="29"/>
      <c r="J272" s="23">
        <f>Source!AU76</f>
        <v>60</v>
      </c>
      <c r="K272" s="25">
        <f>SUM(V269:V273)</f>
        <v>126.07</v>
      </c>
      <c r="L272" s="27"/>
    </row>
    <row r="273" spans="1:26" ht="14.25" x14ac:dyDescent="0.2">
      <c r="A273" s="42"/>
      <c r="B273" s="43"/>
      <c r="C273" s="43" t="s">
        <v>1338</v>
      </c>
      <c r="D273" s="30" t="s">
        <v>1339</v>
      </c>
      <c r="E273" s="31">
        <f>Source!AQ76</f>
        <v>0.9</v>
      </c>
      <c r="F273" s="32"/>
      <c r="G273" s="33" t="str">
        <f>Source!DI76</f>
        <v/>
      </c>
      <c r="H273" s="32"/>
      <c r="I273" s="33"/>
      <c r="J273" s="33"/>
      <c r="K273" s="32"/>
      <c r="L273" s="34">
        <f>Source!U76</f>
        <v>4.05</v>
      </c>
    </row>
    <row r="274" spans="1:26" ht="15" x14ac:dyDescent="0.25">
      <c r="G274" s="49">
        <f>H270+H271+H272</f>
        <v>83.11</v>
      </c>
      <c r="H274" s="49"/>
      <c r="J274" s="49">
        <f>K270+K271+K272</f>
        <v>506.39</v>
      </c>
      <c r="K274" s="49"/>
      <c r="L274" s="35">
        <f>Source!U76</f>
        <v>4.05</v>
      </c>
      <c r="O274" s="20">
        <f>G274</f>
        <v>83.11</v>
      </c>
      <c r="P274" s="20">
        <f>J274</f>
        <v>506.39</v>
      </c>
      <c r="Q274" s="20">
        <f>L274</f>
        <v>4.05</v>
      </c>
      <c r="W274">
        <f>IF(Source!BI76&lt;=1,H270+H271+H272, 0)</f>
        <v>83.11</v>
      </c>
      <c r="X274">
        <f>IF(Source!BI76=2,H270+H271+H272, 0)</f>
        <v>0</v>
      </c>
      <c r="Y274">
        <f>IF(Source!BI76=3,H270+H271+H272, 0)</f>
        <v>0</v>
      </c>
      <c r="Z274">
        <f>IF(Source!BI76=4,H270+H271+H272, 0)</f>
        <v>0</v>
      </c>
    </row>
    <row r="275" spans="1:26" ht="71.25" x14ac:dyDescent="0.2">
      <c r="A275" s="40" t="str">
        <f>Source!E77</f>
        <v>28</v>
      </c>
      <c r="B275" s="41" t="str">
        <f>Source!F77</f>
        <v>62-31-1</v>
      </c>
      <c r="C275" s="41" t="str">
        <f>Source!G77</f>
        <v>Окраска масляными составами ранее окрашенных металлических вентиляционных решёток и других мелких покрытий за один раз с земли и лесов</v>
      </c>
      <c r="D275" s="24" t="str">
        <f>Source!H77</f>
        <v>100 м2</v>
      </c>
      <c r="E275" s="11">
        <f>Source!I77</f>
        <v>4.4999999999999998E-2</v>
      </c>
      <c r="F275" s="25">
        <f>Source!AL77+Source!AM77+Source!AO77</f>
        <v>231.51999999999998</v>
      </c>
      <c r="G275" s="26"/>
      <c r="H275" s="25"/>
      <c r="I275" s="26" t="str">
        <f>Source!BO77</f>
        <v/>
      </c>
      <c r="J275" s="26"/>
      <c r="K275" s="25"/>
      <c r="L275" s="27"/>
      <c r="S275">
        <f>ROUND((Source!FX77/100)*((ROUND(Source!AF77*Source!I77, 2)+ROUND(Source!AE77*Source!I77, 2))), 2)</f>
        <v>5.26</v>
      </c>
      <c r="T275">
        <f>Source!X77</f>
        <v>31.93</v>
      </c>
      <c r="U275">
        <f>ROUND((Source!FY77/100)*((ROUND(Source!AF77*Source!I77, 2)+ROUND(Source!AE77*Source!I77, 2))), 2)</f>
        <v>3.29</v>
      </c>
      <c r="V275">
        <f>Source!Y77</f>
        <v>19.96</v>
      </c>
    </row>
    <row r="276" spans="1:26" ht="14.25" x14ac:dyDescent="0.2">
      <c r="A276" s="40"/>
      <c r="B276" s="41"/>
      <c r="C276" s="41" t="s">
        <v>1333</v>
      </c>
      <c r="D276" s="24"/>
      <c r="E276" s="11"/>
      <c r="F276" s="25">
        <f>Source!AO77</f>
        <v>145.76</v>
      </c>
      <c r="G276" s="26" t="str">
        <f>Source!DG77</f>
        <v/>
      </c>
      <c r="H276" s="25">
        <f>ROUND(Source!AF77*Source!I77, 2)</f>
        <v>6.56</v>
      </c>
      <c r="I276" s="26"/>
      <c r="J276" s="26">
        <f>IF(Source!BA77&lt;&gt; 0, Source!BA77, 1)</f>
        <v>6.08</v>
      </c>
      <c r="K276" s="25">
        <f>Source!S77</f>
        <v>39.880000000000003</v>
      </c>
      <c r="L276" s="27"/>
      <c r="R276">
        <f>H276</f>
        <v>6.56</v>
      </c>
    </row>
    <row r="277" spans="1:26" ht="14.25" x14ac:dyDescent="0.2">
      <c r="A277" s="40"/>
      <c r="B277" s="41"/>
      <c r="C277" s="41" t="s">
        <v>342</v>
      </c>
      <c r="D277" s="24"/>
      <c r="E277" s="11"/>
      <c r="F277" s="25">
        <f>Source!AM77</f>
        <v>0.83</v>
      </c>
      <c r="G277" s="26" t="str">
        <f>Source!DE77</f>
        <v/>
      </c>
      <c r="H277" s="25">
        <f>ROUND(Source!AD77*Source!I77, 2)</f>
        <v>0.04</v>
      </c>
      <c r="I277" s="26"/>
      <c r="J277" s="26">
        <f>IF(Source!BB77&lt;&gt; 0, Source!BB77, 1)</f>
        <v>6.08</v>
      </c>
      <c r="K277" s="25">
        <f>Source!Q77</f>
        <v>0.23</v>
      </c>
      <c r="L277" s="27"/>
    </row>
    <row r="278" spans="1:26" ht="14.25" x14ac:dyDescent="0.2">
      <c r="A278" s="40"/>
      <c r="B278" s="41"/>
      <c r="C278" s="41" t="s">
        <v>1334</v>
      </c>
      <c r="D278" s="24"/>
      <c r="E278" s="11"/>
      <c r="F278" s="25">
        <f>Source!AN77</f>
        <v>0.12</v>
      </c>
      <c r="G278" s="26" t="str">
        <f>Source!DF77</f>
        <v/>
      </c>
      <c r="H278" s="28">
        <f>ROUND(Source!AE77*Source!I77, 2)</f>
        <v>0.01</v>
      </c>
      <c r="I278" s="26"/>
      <c r="J278" s="26">
        <f>IF(Source!BS77&lt;&gt; 0, Source!BS77, 1)</f>
        <v>6.08</v>
      </c>
      <c r="K278" s="28">
        <f>Source!R77</f>
        <v>0.03</v>
      </c>
      <c r="L278" s="27"/>
      <c r="R278">
        <f>H278</f>
        <v>0.01</v>
      </c>
    </row>
    <row r="279" spans="1:26" ht="14.25" x14ac:dyDescent="0.2">
      <c r="A279" s="40"/>
      <c r="B279" s="41"/>
      <c r="C279" s="41" t="s">
        <v>1340</v>
      </c>
      <c r="D279" s="24"/>
      <c r="E279" s="11"/>
      <c r="F279" s="25">
        <f>Source!AL77</f>
        <v>84.93</v>
      </c>
      <c r="G279" s="26" t="str">
        <f>Source!DD77</f>
        <v/>
      </c>
      <c r="H279" s="25">
        <f>ROUND(Source!AC77*Source!I77, 2)</f>
        <v>3.82</v>
      </c>
      <c r="I279" s="26"/>
      <c r="J279" s="26">
        <f>IF(Source!BC77&lt;&gt; 0, Source!BC77, 1)</f>
        <v>6.08</v>
      </c>
      <c r="K279" s="25">
        <f>Source!P77</f>
        <v>23.24</v>
      </c>
      <c r="L279" s="27"/>
    </row>
    <row r="280" spans="1:26" ht="14.25" x14ac:dyDescent="0.2">
      <c r="A280" s="40"/>
      <c r="B280" s="41"/>
      <c r="C280" s="41" t="s">
        <v>1335</v>
      </c>
      <c r="D280" s="24" t="s">
        <v>1336</v>
      </c>
      <c r="E280" s="11">
        <f>Source!BZ77</f>
        <v>80</v>
      </c>
      <c r="F280" s="44"/>
      <c r="G280" s="26"/>
      <c r="H280" s="25">
        <f>SUM(S275:S284)</f>
        <v>5.26</v>
      </c>
      <c r="I280" s="29"/>
      <c r="J280" s="23">
        <f>Source!AT77</f>
        <v>80</v>
      </c>
      <c r="K280" s="25">
        <f>SUM(T275:T284)</f>
        <v>31.93</v>
      </c>
      <c r="L280" s="27"/>
    </row>
    <row r="281" spans="1:26" ht="14.25" x14ac:dyDescent="0.2">
      <c r="A281" s="40"/>
      <c r="B281" s="41"/>
      <c r="C281" s="41" t="s">
        <v>1337</v>
      </c>
      <c r="D281" s="24" t="s">
        <v>1336</v>
      </c>
      <c r="E281" s="11">
        <f>Source!CA77</f>
        <v>50</v>
      </c>
      <c r="F281" s="44"/>
      <c r="G281" s="26"/>
      <c r="H281" s="25">
        <f>SUM(U275:U284)</f>
        <v>3.29</v>
      </c>
      <c r="I281" s="29"/>
      <c r="J281" s="23">
        <f>Source!AU77</f>
        <v>50</v>
      </c>
      <c r="K281" s="25">
        <f>SUM(V275:V284)</f>
        <v>19.96</v>
      </c>
      <c r="L281" s="27"/>
    </row>
    <row r="282" spans="1:26" ht="14.25" x14ac:dyDescent="0.2">
      <c r="A282" s="40"/>
      <c r="B282" s="41"/>
      <c r="C282" s="41" t="s">
        <v>1338</v>
      </c>
      <c r="D282" s="24" t="s">
        <v>1339</v>
      </c>
      <c r="E282" s="11">
        <f>Source!AQ77</f>
        <v>16.87</v>
      </c>
      <c r="F282" s="25"/>
      <c r="G282" s="26" t="str">
        <f>Source!DI77</f>
        <v/>
      </c>
      <c r="H282" s="25"/>
      <c r="I282" s="26"/>
      <c r="J282" s="26"/>
      <c r="K282" s="25"/>
      <c r="L282" s="37">
        <f>Source!U77</f>
        <v>0.75914999999999999</v>
      </c>
    </row>
    <row r="283" spans="1:26" ht="14.25" x14ac:dyDescent="0.2">
      <c r="A283" s="40" t="str">
        <f>Source!E78</f>
        <v>28,1</v>
      </c>
      <c r="B283" s="41" t="str">
        <f>Source!F78</f>
        <v>14.4.04.08-0004</v>
      </c>
      <c r="C283" s="41" t="str">
        <f>Source!G78</f>
        <v>Эмаль ПФ-115 цветная</v>
      </c>
      <c r="D283" s="24" t="str">
        <f>Source!H78</f>
        <v>кг</v>
      </c>
      <c r="E283" s="11">
        <f>Source!I78</f>
        <v>0.70199999999999996</v>
      </c>
      <c r="F283" s="25">
        <f>Source!AL78+Source!AM78+Source!AO78</f>
        <v>16.66</v>
      </c>
      <c r="G283" s="38" t="s">
        <v>3</v>
      </c>
      <c r="H283" s="25">
        <f>ROUND(Source!AC78*Source!I78, 2)+ROUND(Source!AD78*Source!I78, 2)+ROUND(Source!AF78*Source!I78, 2)</f>
        <v>11.7</v>
      </c>
      <c r="I283" s="26"/>
      <c r="J283" s="26">
        <f>IF(Source!BC78&lt;&gt; 0, Source!BC78, 1)</f>
        <v>6.08</v>
      </c>
      <c r="K283" s="25">
        <f>Source!O78</f>
        <v>71.11</v>
      </c>
      <c r="L283" s="27"/>
      <c r="S283">
        <f>ROUND((Source!FX78/100)*((ROUND(Source!AF78*Source!I78, 2)+ROUND(Source!AE78*Source!I78, 2))), 2)</f>
        <v>0</v>
      </c>
      <c r="T283">
        <f>Source!X78</f>
        <v>0</v>
      </c>
      <c r="U283">
        <f>ROUND((Source!FY78/100)*((ROUND(Source!AF78*Source!I78, 2)+ROUND(Source!AE78*Source!I78, 2))), 2)</f>
        <v>0</v>
      </c>
      <c r="V283">
        <f>Source!Y78</f>
        <v>0</v>
      </c>
      <c r="W283">
        <f>IF(Source!BI78&lt;=1,H283, 0)</f>
        <v>11.7</v>
      </c>
      <c r="X283">
        <f>IF(Source!BI78=2,H283, 0)</f>
        <v>0</v>
      </c>
      <c r="Y283">
        <f>IF(Source!BI78=3,H283, 0)</f>
        <v>0</v>
      </c>
      <c r="Z283">
        <f>IF(Source!BI78=4,H283, 0)</f>
        <v>0</v>
      </c>
    </row>
    <row r="284" spans="1:26" ht="28.5" x14ac:dyDescent="0.2">
      <c r="A284" s="42" t="str">
        <f>Source!E79</f>
        <v>28,2</v>
      </c>
      <c r="B284" s="43" t="str">
        <f>Source!F79</f>
        <v>14.4.02.04</v>
      </c>
      <c r="C284" s="43" t="str">
        <f>Source!G79</f>
        <v>Краски масляные готовые к применению для наружных работ</v>
      </c>
      <c r="D284" s="30" t="str">
        <f>Source!H79</f>
        <v>т</v>
      </c>
      <c r="E284" s="31">
        <f>Source!I79</f>
        <v>7.0200000000000004E-4</v>
      </c>
      <c r="F284" s="32">
        <f>Source!AL79+Source!AM79+Source!AO79</f>
        <v>0</v>
      </c>
      <c r="G284" s="39" t="s">
        <v>3</v>
      </c>
      <c r="H284" s="32">
        <f>ROUND(Source!AC79*Source!I79, 2)+ROUND(Source!AD79*Source!I79, 2)+ROUND(Source!AF79*Source!I79, 2)</f>
        <v>0</v>
      </c>
      <c r="I284" s="33"/>
      <c r="J284" s="33">
        <f>IF(Source!BC79&lt;&gt; 0, Source!BC79, 1)</f>
        <v>6.08</v>
      </c>
      <c r="K284" s="32">
        <f>Source!O79</f>
        <v>0</v>
      </c>
      <c r="L284" s="36"/>
      <c r="S284">
        <f>ROUND((Source!FX79/100)*((ROUND(Source!AF79*Source!I79, 2)+ROUND(Source!AE79*Source!I79, 2))), 2)</f>
        <v>0</v>
      </c>
      <c r="T284">
        <f>Source!X79</f>
        <v>0</v>
      </c>
      <c r="U284">
        <f>ROUND((Source!FY79/100)*((ROUND(Source!AF79*Source!I79, 2)+ROUND(Source!AE79*Source!I79, 2))), 2)</f>
        <v>0</v>
      </c>
      <c r="V284">
        <f>Source!Y79</f>
        <v>0</v>
      </c>
      <c r="W284">
        <f>IF(Source!BI79&lt;=1,H284, 0)</f>
        <v>0</v>
      </c>
      <c r="X284">
        <f>IF(Source!BI79=2,H284, 0)</f>
        <v>0</v>
      </c>
      <c r="Y284">
        <f>IF(Source!BI79=3,H284, 0)</f>
        <v>0</v>
      </c>
      <c r="Z284">
        <f>IF(Source!BI79=4,H284, 0)</f>
        <v>0</v>
      </c>
    </row>
    <row r="285" spans="1:26" ht="15" x14ac:dyDescent="0.25">
      <c r="G285" s="49">
        <f>H276+H277+H279+H280+H281+SUM(H283:H284)</f>
        <v>30.669999999999998</v>
      </c>
      <c r="H285" s="49"/>
      <c r="J285" s="49">
        <f>K276+K277+K279+K280+K281+SUM(K283:K284)</f>
        <v>186.35000000000002</v>
      </c>
      <c r="K285" s="49"/>
      <c r="L285" s="35">
        <f>Source!U77</f>
        <v>0.75914999999999999</v>
      </c>
      <c r="O285" s="20">
        <f>G285</f>
        <v>30.669999999999998</v>
      </c>
      <c r="P285" s="20">
        <f>J285</f>
        <v>186.35000000000002</v>
      </c>
      <c r="Q285" s="20">
        <f>L285</f>
        <v>0.75914999999999999</v>
      </c>
      <c r="W285">
        <f>IF(Source!BI77&lt;=1,H276+H277+H279+H280+H281, 0)</f>
        <v>18.97</v>
      </c>
      <c r="X285">
        <f>IF(Source!BI77=2,H276+H277+H279+H280+H281, 0)</f>
        <v>0</v>
      </c>
      <c r="Y285">
        <f>IF(Source!BI77=3,H276+H277+H279+H280+H281, 0)</f>
        <v>0</v>
      </c>
      <c r="Z285">
        <f>IF(Source!BI77=4,H276+H277+H279+H280+H281, 0)</f>
        <v>0</v>
      </c>
    </row>
    <row r="286" spans="1:26" ht="71.25" x14ac:dyDescent="0.2">
      <c r="A286" s="40" t="str">
        <f>Source!E80</f>
        <v>29</v>
      </c>
      <c r="B286" s="41" t="str">
        <f>Source!F80</f>
        <v>62-17-4</v>
      </c>
      <c r="C286" s="41" t="str">
        <f>Source!G80</f>
        <v>Окрашивание водоэмульсионными составами поверхностей потолков, ранее окрашенных водоэмульсионной краской, с расчисткой старой краски более 35%</v>
      </c>
      <c r="D286" s="24" t="str">
        <f>Source!H80</f>
        <v>100 м2</v>
      </c>
      <c r="E286" s="11">
        <f>Source!I80</f>
        <v>4.3929999999999998</v>
      </c>
      <c r="F286" s="25">
        <f>Source!AL80+Source!AM80+Source!AO80</f>
        <v>812.32</v>
      </c>
      <c r="G286" s="26"/>
      <c r="H286" s="25"/>
      <c r="I286" s="26" t="str">
        <f>Source!BO80</f>
        <v/>
      </c>
      <c r="J286" s="26"/>
      <c r="K286" s="25"/>
      <c r="L286" s="27"/>
      <c r="S286">
        <f>ROUND((Source!FX80/100)*((ROUND(Source!AF80*Source!I80, 2)+ROUND(Source!AE80*Source!I80, 2))), 2)</f>
        <v>1032.92</v>
      </c>
      <c r="T286">
        <f>Source!X80</f>
        <v>6280.14</v>
      </c>
      <c r="U286">
        <f>ROUND((Source!FY80/100)*((ROUND(Source!AF80*Source!I80, 2)+ROUND(Source!AE80*Source!I80, 2))), 2)</f>
        <v>645.58000000000004</v>
      </c>
      <c r="V286">
        <f>Source!Y80</f>
        <v>3925.09</v>
      </c>
    </row>
    <row r="287" spans="1:26" ht="14.25" x14ac:dyDescent="0.2">
      <c r="A287" s="40"/>
      <c r="B287" s="41"/>
      <c r="C287" s="41" t="s">
        <v>1333</v>
      </c>
      <c r="D287" s="24"/>
      <c r="E287" s="11"/>
      <c r="F287" s="25">
        <f>Source!AO80</f>
        <v>291.86</v>
      </c>
      <c r="G287" s="26" t="str">
        <f>Source!DG80</f>
        <v/>
      </c>
      <c r="H287" s="25">
        <f>ROUND(Source!AF80*Source!I80, 2)</f>
        <v>1282.1400000000001</v>
      </c>
      <c r="I287" s="26"/>
      <c r="J287" s="26">
        <f>IF(Source!BA80&lt;&gt; 0, Source!BA80, 1)</f>
        <v>6.08</v>
      </c>
      <c r="K287" s="25">
        <f>Source!S80</f>
        <v>7795.42</v>
      </c>
      <c r="L287" s="27"/>
      <c r="R287">
        <f>H287</f>
        <v>1282.1400000000001</v>
      </c>
    </row>
    <row r="288" spans="1:26" ht="14.25" x14ac:dyDescent="0.2">
      <c r="A288" s="40"/>
      <c r="B288" s="41"/>
      <c r="C288" s="41" t="s">
        <v>342</v>
      </c>
      <c r="D288" s="24"/>
      <c r="E288" s="11"/>
      <c r="F288" s="25">
        <f>Source!AM80</f>
        <v>7.07</v>
      </c>
      <c r="G288" s="26" t="str">
        <f>Source!DE80</f>
        <v/>
      </c>
      <c r="H288" s="25">
        <f>ROUND(Source!AD80*Source!I80, 2)</f>
        <v>31.06</v>
      </c>
      <c r="I288" s="26"/>
      <c r="J288" s="26">
        <f>IF(Source!BB80&lt;&gt; 0, Source!BB80, 1)</f>
        <v>6.08</v>
      </c>
      <c r="K288" s="25">
        <f>Source!Q80</f>
        <v>188.84</v>
      </c>
      <c r="L288" s="27"/>
    </row>
    <row r="289" spans="1:26" ht="14.25" x14ac:dyDescent="0.2">
      <c r="A289" s="40"/>
      <c r="B289" s="41"/>
      <c r="C289" s="41" t="s">
        <v>1334</v>
      </c>
      <c r="D289" s="24"/>
      <c r="E289" s="11"/>
      <c r="F289" s="25">
        <f>Source!AN80</f>
        <v>2.0499999999999998</v>
      </c>
      <c r="G289" s="26" t="str">
        <f>Source!DF80</f>
        <v/>
      </c>
      <c r="H289" s="28">
        <f>ROUND(Source!AE80*Source!I80, 2)</f>
        <v>9.01</v>
      </c>
      <c r="I289" s="26"/>
      <c r="J289" s="26">
        <f>IF(Source!BS80&lt;&gt; 0, Source!BS80, 1)</f>
        <v>6.08</v>
      </c>
      <c r="K289" s="28">
        <f>Source!R80</f>
        <v>54.75</v>
      </c>
      <c r="L289" s="27"/>
      <c r="R289">
        <f>H289</f>
        <v>9.01</v>
      </c>
    </row>
    <row r="290" spans="1:26" ht="14.25" x14ac:dyDescent="0.2">
      <c r="A290" s="40"/>
      <c r="B290" s="41"/>
      <c r="C290" s="41" t="s">
        <v>1340</v>
      </c>
      <c r="D290" s="24"/>
      <c r="E290" s="11"/>
      <c r="F290" s="25">
        <f>Source!AL80</f>
        <v>513.39</v>
      </c>
      <c r="G290" s="26" t="str">
        <f>Source!DD80</f>
        <v/>
      </c>
      <c r="H290" s="25">
        <f>ROUND(Source!AC80*Source!I80, 2)</f>
        <v>2255.3200000000002</v>
      </c>
      <c r="I290" s="26"/>
      <c r="J290" s="26">
        <f>IF(Source!BC80&lt;&gt; 0, Source!BC80, 1)</f>
        <v>6.08</v>
      </c>
      <c r="K290" s="25">
        <f>Source!P80</f>
        <v>13712.36</v>
      </c>
      <c r="L290" s="27"/>
    </row>
    <row r="291" spans="1:26" ht="14.25" x14ac:dyDescent="0.2">
      <c r="A291" s="40"/>
      <c r="B291" s="41"/>
      <c r="C291" s="41" t="s">
        <v>1335</v>
      </c>
      <c r="D291" s="24" t="s">
        <v>1336</v>
      </c>
      <c r="E291" s="11">
        <f>Source!BZ80</f>
        <v>80</v>
      </c>
      <c r="F291" s="44"/>
      <c r="G291" s="26"/>
      <c r="H291" s="25">
        <f>SUM(S286:S295)</f>
        <v>1032.92</v>
      </c>
      <c r="I291" s="29"/>
      <c r="J291" s="23">
        <f>Source!AT80</f>
        <v>80</v>
      </c>
      <c r="K291" s="25">
        <f>SUM(T286:T295)</f>
        <v>6280.14</v>
      </c>
      <c r="L291" s="27"/>
    </row>
    <row r="292" spans="1:26" ht="14.25" x14ac:dyDescent="0.2">
      <c r="A292" s="40"/>
      <c r="B292" s="41"/>
      <c r="C292" s="41" t="s">
        <v>1337</v>
      </c>
      <c r="D292" s="24" t="s">
        <v>1336</v>
      </c>
      <c r="E292" s="11">
        <f>Source!CA80</f>
        <v>50</v>
      </c>
      <c r="F292" s="44"/>
      <c r="G292" s="26"/>
      <c r="H292" s="25">
        <f>SUM(U286:U295)</f>
        <v>645.58000000000004</v>
      </c>
      <c r="I292" s="29"/>
      <c r="J292" s="23">
        <f>Source!AU80</f>
        <v>50</v>
      </c>
      <c r="K292" s="25">
        <f>SUM(V286:V295)</f>
        <v>3925.09</v>
      </c>
      <c r="L292" s="27"/>
    </row>
    <row r="293" spans="1:26" ht="14.25" x14ac:dyDescent="0.2">
      <c r="A293" s="40"/>
      <c r="B293" s="41"/>
      <c r="C293" s="41" t="s">
        <v>1338</v>
      </c>
      <c r="D293" s="24" t="s">
        <v>1339</v>
      </c>
      <c r="E293" s="11">
        <f>Source!AQ80</f>
        <v>33.78</v>
      </c>
      <c r="F293" s="25"/>
      <c r="G293" s="26" t="str">
        <f>Source!DI80</f>
        <v/>
      </c>
      <c r="H293" s="25"/>
      <c r="I293" s="26"/>
      <c r="J293" s="26"/>
      <c r="K293" s="25"/>
      <c r="L293" s="37">
        <f>Source!U80</f>
        <v>148.39554000000001</v>
      </c>
    </row>
    <row r="294" spans="1:26" ht="14.25" x14ac:dyDescent="0.2">
      <c r="A294" s="40" t="str">
        <f>Source!E81</f>
        <v>29,1</v>
      </c>
      <c r="B294" s="41" t="str">
        <f>Source!F81</f>
        <v>14.3.02.01</v>
      </c>
      <c r="C294" s="41" t="str">
        <f>Source!G81</f>
        <v>Краска водоэмульсионная</v>
      </c>
      <c r="D294" s="24" t="str">
        <f>Source!H81</f>
        <v>т</v>
      </c>
      <c r="E294" s="11">
        <f>Source!I81</f>
        <v>0.31190299999999993</v>
      </c>
      <c r="F294" s="25">
        <f>Source!AL81+Source!AM81+Source!AO81</f>
        <v>0</v>
      </c>
      <c r="G294" s="38" t="s">
        <v>3</v>
      </c>
      <c r="H294" s="25">
        <f>ROUND(Source!AC81*Source!I81, 2)+ROUND(Source!AD81*Source!I81, 2)+ROUND(Source!AF81*Source!I81, 2)</f>
        <v>0</v>
      </c>
      <c r="I294" s="26"/>
      <c r="J294" s="26">
        <f>IF(Source!BC81&lt;&gt; 0, Source!BC81, 1)</f>
        <v>6.08</v>
      </c>
      <c r="K294" s="25">
        <f>Source!O81</f>
        <v>0</v>
      </c>
      <c r="L294" s="27"/>
      <c r="S294">
        <f>ROUND((Source!FX81/100)*((ROUND(Source!AF81*Source!I81, 2)+ROUND(Source!AE81*Source!I81, 2))), 2)</f>
        <v>0</v>
      </c>
      <c r="T294">
        <f>Source!X81</f>
        <v>0</v>
      </c>
      <c r="U294">
        <f>ROUND((Source!FY81/100)*((ROUND(Source!AF81*Source!I81, 2)+ROUND(Source!AE81*Source!I81, 2))), 2)</f>
        <v>0</v>
      </c>
      <c r="V294">
        <f>Source!Y81</f>
        <v>0</v>
      </c>
      <c r="W294">
        <f>IF(Source!BI81&lt;=1,H294, 0)</f>
        <v>0</v>
      </c>
      <c r="X294">
        <f>IF(Source!BI81=2,H294, 0)</f>
        <v>0</v>
      </c>
      <c r="Y294">
        <f>IF(Source!BI81=3,H294, 0)</f>
        <v>0</v>
      </c>
      <c r="Z294">
        <f>IF(Source!BI81=4,H294, 0)</f>
        <v>0</v>
      </c>
    </row>
    <row r="295" spans="1:26" ht="28.5" x14ac:dyDescent="0.2">
      <c r="A295" s="42" t="str">
        <f>Source!E82</f>
        <v>29,2</v>
      </c>
      <c r="B295" s="43" t="str">
        <f>Source!F82</f>
        <v>14.3.02.01-0223</v>
      </c>
      <c r="C295" s="43" t="str">
        <f>Source!G82</f>
        <v>Краска водоэмульсионная для внутренних работ ВАК-15</v>
      </c>
      <c r="D295" s="30" t="str">
        <f>Source!H82</f>
        <v>т</v>
      </c>
      <c r="E295" s="31">
        <f>Source!I82</f>
        <v>0.31190299999999993</v>
      </c>
      <c r="F295" s="32">
        <f>Source!AL82+Source!AM82+Source!AO82</f>
        <v>19973.669999999998</v>
      </c>
      <c r="G295" s="39" t="s">
        <v>3</v>
      </c>
      <c r="H295" s="32">
        <f>ROUND(Source!AC82*Source!I82, 2)+ROUND(Source!AD82*Source!I82, 2)+ROUND(Source!AF82*Source!I82, 2)</f>
        <v>6229.85</v>
      </c>
      <c r="I295" s="33"/>
      <c r="J295" s="33">
        <f>IF(Source!BC82&lt;&gt; 0, Source!BC82, 1)</f>
        <v>6.08</v>
      </c>
      <c r="K295" s="32">
        <f>Source!O82</f>
        <v>37877.47</v>
      </c>
      <c r="L295" s="36"/>
      <c r="S295">
        <f>ROUND((Source!FX82/100)*((ROUND(Source!AF82*Source!I82, 2)+ROUND(Source!AE82*Source!I82, 2))), 2)</f>
        <v>0</v>
      </c>
      <c r="T295">
        <f>Source!X82</f>
        <v>0</v>
      </c>
      <c r="U295">
        <f>ROUND((Source!FY82/100)*((ROUND(Source!AF82*Source!I82, 2)+ROUND(Source!AE82*Source!I82, 2))), 2)</f>
        <v>0</v>
      </c>
      <c r="V295">
        <f>Source!Y82</f>
        <v>0</v>
      </c>
      <c r="W295">
        <f>IF(Source!BI82&lt;=1,H295, 0)</f>
        <v>6229.85</v>
      </c>
      <c r="X295">
        <f>IF(Source!BI82=2,H295, 0)</f>
        <v>0</v>
      </c>
      <c r="Y295">
        <f>IF(Source!BI82=3,H295, 0)</f>
        <v>0</v>
      </c>
      <c r="Z295">
        <f>IF(Source!BI82=4,H295, 0)</f>
        <v>0</v>
      </c>
    </row>
    <row r="296" spans="1:26" ht="15" x14ac:dyDescent="0.25">
      <c r="G296" s="49">
        <f>H287+H288+H290+H291+H292+SUM(H294:H295)</f>
        <v>11476.87</v>
      </c>
      <c r="H296" s="49"/>
      <c r="J296" s="49">
        <f>K287+K288+K290+K291+K292+SUM(K294:K295)</f>
        <v>69779.320000000007</v>
      </c>
      <c r="K296" s="49"/>
      <c r="L296" s="35">
        <f>Source!U80</f>
        <v>148.39554000000001</v>
      </c>
      <c r="O296" s="20">
        <f>G296</f>
        <v>11476.87</v>
      </c>
      <c r="P296" s="20">
        <f>J296</f>
        <v>69779.320000000007</v>
      </c>
      <c r="Q296" s="20">
        <f>L296</f>
        <v>148.39554000000001</v>
      </c>
      <c r="W296">
        <f>IF(Source!BI80&lt;=1,H287+H288+H290+H291+H292, 0)</f>
        <v>5247.02</v>
      </c>
      <c r="X296">
        <f>IF(Source!BI80=2,H287+H288+H290+H291+H292, 0)</f>
        <v>0</v>
      </c>
      <c r="Y296">
        <f>IF(Source!BI80=3,H287+H288+H290+H291+H292, 0)</f>
        <v>0</v>
      </c>
      <c r="Z296">
        <f>IF(Source!BI80=4,H287+H288+H290+H291+H292, 0)</f>
        <v>0</v>
      </c>
    </row>
    <row r="297" spans="1:26" ht="42.75" x14ac:dyDescent="0.2">
      <c r="A297" s="40" t="str">
        <f>Source!E83</f>
        <v>30</v>
      </c>
      <c r="B297" s="41" t="str">
        <f>Source!F83</f>
        <v>62-11-6</v>
      </c>
      <c r="C297" s="41" t="str">
        <f>Source!G83</f>
        <v>Улучшенная масляная окраска ранее окрашенных полов за два раза с расчисткой старой краски более 35%</v>
      </c>
      <c r="D297" s="24" t="str">
        <f>Source!H83</f>
        <v>100 м2</v>
      </c>
      <c r="E297" s="11">
        <f>Source!I83</f>
        <v>4.3929999999999998</v>
      </c>
      <c r="F297" s="25">
        <f>Source!AL83+Source!AM83+Source!AO83</f>
        <v>982.83999999999992</v>
      </c>
      <c r="G297" s="26"/>
      <c r="H297" s="25"/>
      <c r="I297" s="26" t="str">
        <f>Source!BO83</f>
        <v/>
      </c>
      <c r="J297" s="26"/>
      <c r="K297" s="25"/>
      <c r="L297" s="27"/>
      <c r="S297">
        <f>ROUND((Source!FX83/100)*((ROUND(Source!AF83*Source!I83, 2)+ROUND(Source!AE83*Source!I83, 2))), 2)</f>
        <v>1693.03</v>
      </c>
      <c r="T297">
        <f>Source!X83</f>
        <v>10293.6</v>
      </c>
      <c r="U297">
        <f>ROUND((Source!FY83/100)*((ROUND(Source!AF83*Source!I83, 2)+ROUND(Source!AE83*Source!I83, 2))), 2)</f>
        <v>1058.1500000000001</v>
      </c>
      <c r="V297">
        <f>Source!Y83</f>
        <v>6433.5</v>
      </c>
    </row>
    <row r="298" spans="1:26" ht="14.25" x14ac:dyDescent="0.2">
      <c r="A298" s="40"/>
      <c r="B298" s="41"/>
      <c r="C298" s="41" t="s">
        <v>1333</v>
      </c>
      <c r="D298" s="24"/>
      <c r="E298" s="11"/>
      <c r="F298" s="25">
        <f>Source!AO83</f>
        <v>479.69</v>
      </c>
      <c r="G298" s="26" t="str">
        <f>Source!DG83</f>
        <v/>
      </c>
      <c r="H298" s="25">
        <f>ROUND(Source!AF83*Source!I83, 2)</f>
        <v>2107.2800000000002</v>
      </c>
      <c r="I298" s="26"/>
      <c r="J298" s="26">
        <f>IF(Source!BA83&lt;&gt; 0, Source!BA83, 1)</f>
        <v>6.08</v>
      </c>
      <c r="K298" s="25">
        <f>Source!S83</f>
        <v>12812.25</v>
      </c>
      <c r="L298" s="27"/>
      <c r="R298">
        <f>H298</f>
        <v>2107.2800000000002</v>
      </c>
    </row>
    <row r="299" spans="1:26" ht="14.25" x14ac:dyDescent="0.2">
      <c r="A299" s="40"/>
      <c r="B299" s="41"/>
      <c r="C299" s="41" t="s">
        <v>342</v>
      </c>
      <c r="D299" s="24"/>
      <c r="E299" s="11"/>
      <c r="F299" s="25">
        <f>Source!AM83</f>
        <v>7.07</v>
      </c>
      <c r="G299" s="26" t="str">
        <f>Source!DE83</f>
        <v/>
      </c>
      <c r="H299" s="25">
        <f>ROUND(Source!AD83*Source!I83, 2)</f>
        <v>31.06</v>
      </c>
      <c r="I299" s="26"/>
      <c r="J299" s="26">
        <f>IF(Source!BB83&lt;&gt; 0, Source!BB83, 1)</f>
        <v>6.08</v>
      </c>
      <c r="K299" s="25">
        <f>Source!Q83</f>
        <v>188.84</v>
      </c>
      <c r="L299" s="27"/>
    </row>
    <row r="300" spans="1:26" ht="14.25" x14ac:dyDescent="0.2">
      <c r="A300" s="40"/>
      <c r="B300" s="41"/>
      <c r="C300" s="41" t="s">
        <v>1334</v>
      </c>
      <c r="D300" s="24"/>
      <c r="E300" s="11"/>
      <c r="F300" s="25">
        <f>Source!AN83</f>
        <v>2.0499999999999998</v>
      </c>
      <c r="G300" s="26" t="str">
        <f>Source!DF83</f>
        <v/>
      </c>
      <c r="H300" s="28">
        <f>ROUND(Source!AE83*Source!I83, 2)</f>
        <v>9.01</v>
      </c>
      <c r="I300" s="26"/>
      <c r="J300" s="26">
        <f>IF(Source!BS83&lt;&gt; 0, Source!BS83, 1)</f>
        <v>6.08</v>
      </c>
      <c r="K300" s="28">
        <f>Source!R83</f>
        <v>54.75</v>
      </c>
      <c r="L300" s="27"/>
      <c r="R300">
        <f>H300</f>
        <v>9.01</v>
      </c>
    </row>
    <row r="301" spans="1:26" ht="14.25" x14ac:dyDescent="0.2">
      <c r="A301" s="40"/>
      <c r="B301" s="41"/>
      <c r="C301" s="41" t="s">
        <v>1340</v>
      </c>
      <c r="D301" s="24"/>
      <c r="E301" s="11"/>
      <c r="F301" s="25">
        <f>Source!AL83</f>
        <v>496.08</v>
      </c>
      <c r="G301" s="26" t="str">
        <f>Source!DD83</f>
        <v/>
      </c>
      <c r="H301" s="25">
        <f>ROUND(Source!AC83*Source!I83, 2)</f>
        <v>2179.2800000000002</v>
      </c>
      <c r="I301" s="26"/>
      <c r="J301" s="26">
        <f>IF(Source!BC83&lt;&gt; 0, Source!BC83, 1)</f>
        <v>6.08</v>
      </c>
      <c r="K301" s="25">
        <f>Source!P83</f>
        <v>13250.02</v>
      </c>
      <c r="L301" s="27"/>
    </row>
    <row r="302" spans="1:26" ht="14.25" x14ac:dyDescent="0.2">
      <c r="A302" s="40"/>
      <c r="B302" s="41"/>
      <c r="C302" s="41" t="s">
        <v>1335</v>
      </c>
      <c r="D302" s="24" t="s">
        <v>1336</v>
      </c>
      <c r="E302" s="11">
        <f>Source!BZ83</f>
        <v>80</v>
      </c>
      <c r="F302" s="44"/>
      <c r="G302" s="26"/>
      <c r="H302" s="25">
        <f>SUM(S297:S306)</f>
        <v>1693.03</v>
      </c>
      <c r="I302" s="29"/>
      <c r="J302" s="23">
        <f>Source!AT83</f>
        <v>80</v>
      </c>
      <c r="K302" s="25">
        <f>SUM(T297:T306)</f>
        <v>10293.6</v>
      </c>
      <c r="L302" s="27"/>
    </row>
    <row r="303" spans="1:26" ht="14.25" x14ac:dyDescent="0.2">
      <c r="A303" s="40"/>
      <c r="B303" s="41"/>
      <c r="C303" s="41" t="s">
        <v>1337</v>
      </c>
      <c r="D303" s="24" t="s">
        <v>1336</v>
      </c>
      <c r="E303" s="11">
        <f>Source!CA83</f>
        <v>50</v>
      </c>
      <c r="F303" s="44"/>
      <c r="G303" s="26"/>
      <c r="H303" s="25">
        <f>SUM(U297:U306)</f>
        <v>1058.1500000000001</v>
      </c>
      <c r="I303" s="29"/>
      <c r="J303" s="23">
        <f>Source!AU83</f>
        <v>50</v>
      </c>
      <c r="K303" s="25">
        <f>SUM(V297:V306)</f>
        <v>6433.5</v>
      </c>
      <c r="L303" s="27"/>
    </row>
    <row r="304" spans="1:26" ht="14.25" x14ac:dyDescent="0.2">
      <c r="A304" s="40"/>
      <c r="B304" s="41"/>
      <c r="C304" s="41" t="s">
        <v>1338</v>
      </c>
      <c r="D304" s="24" t="s">
        <v>1339</v>
      </c>
      <c r="E304" s="11">
        <f>Source!AQ83</f>
        <v>55.52</v>
      </c>
      <c r="F304" s="25"/>
      <c r="G304" s="26" t="str">
        <f>Source!DI83</f>
        <v/>
      </c>
      <c r="H304" s="25"/>
      <c r="I304" s="26"/>
      <c r="J304" s="26"/>
      <c r="K304" s="25"/>
      <c r="L304" s="37">
        <f>Source!U83</f>
        <v>243.89936</v>
      </c>
    </row>
    <row r="305" spans="1:26" ht="14.25" x14ac:dyDescent="0.2">
      <c r="A305" s="40" t="str">
        <f>Source!E84</f>
        <v>30,1</v>
      </c>
      <c r="B305" s="41" t="str">
        <f>Source!F84</f>
        <v>14.4.04.08-0002</v>
      </c>
      <c r="C305" s="41" t="str">
        <f>Source!G84</f>
        <v>Эмаль ПФ-115 БИО различных цветов</v>
      </c>
      <c r="D305" s="24" t="str">
        <f>Source!H84</f>
        <v>т</v>
      </c>
      <c r="E305" s="11">
        <f>Source!I84</f>
        <v>7.863500000000001E-2</v>
      </c>
      <c r="F305" s="25">
        <f>Source!AL84+Source!AM84+Source!AO84</f>
        <v>34375.18</v>
      </c>
      <c r="G305" s="38" t="s">
        <v>3</v>
      </c>
      <c r="H305" s="25">
        <f>ROUND(Source!AC84*Source!I84, 2)+ROUND(Source!AD84*Source!I84, 2)+ROUND(Source!AF84*Source!I84, 2)</f>
        <v>2703.09</v>
      </c>
      <c r="I305" s="26"/>
      <c r="J305" s="26">
        <f>IF(Source!BC84&lt;&gt; 0, Source!BC84, 1)</f>
        <v>6.08</v>
      </c>
      <c r="K305" s="25">
        <f>Source!O84</f>
        <v>16434.8</v>
      </c>
      <c r="L305" s="27"/>
      <c r="S305">
        <f>ROUND((Source!FX84/100)*((ROUND(Source!AF84*Source!I84, 2)+ROUND(Source!AE84*Source!I84, 2))), 2)</f>
        <v>0</v>
      </c>
      <c r="T305">
        <f>Source!X84</f>
        <v>0</v>
      </c>
      <c r="U305">
        <f>ROUND((Source!FY84/100)*((ROUND(Source!AF84*Source!I84, 2)+ROUND(Source!AE84*Source!I84, 2))), 2)</f>
        <v>0</v>
      </c>
      <c r="V305">
        <f>Source!Y84</f>
        <v>0</v>
      </c>
      <c r="W305">
        <f>IF(Source!BI84&lt;=1,H305, 0)</f>
        <v>2703.09</v>
      </c>
      <c r="X305">
        <f>IF(Source!BI84=2,H305, 0)</f>
        <v>0</v>
      </c>
      <c r="Y305">
        <f>IF(Source!BI84=3,H305, 0)</f>
        <v>0</v>
      </c>
      <c r="Z305">
        <f>IF(Source!BI84=4,H305, 0)</f>
        <v>0</v>
      </c>
    </row>
    <row r="306" spans="1:26" ht="28.5" x14ac:dyDescent="0.2">
      <c r="A306" s="42" t="str">
        <f>Source!E85</f>
        <v>30,2</v>
      </c>
      <c r="B306" s="43" t="str">
        <f>Source!F85</f>
        <v>14.4.02.04</v>
      </c>
      <c r="C306" s="43" t="str">
        <f>Source!G85</f>
        <v>Краски для внутренних работ масляные готовые к применению</v>
      </c>
      <c r="D306" s="30" t="str">
        <f>Source!H85</f>
        <v>т</v>
      </c>
      <c r="E306" s="31">
        <f>Source!I85</f>
        <v>7.863500000000001E-2</v>
      </c>
      <c r="F306" s="32">
        <f>Source!AL85+Source!AM85+Source!AO85</f>
        <v>0</v>
      </c>
      <c r="G306" s="39" t="s">
        <v>3</v>
      </c>
      <c r="H306" s="32">
        <f>ROUND(Source!AC85*Source!I85, 2)+ROUND(Source!AD85*Source!I85, 2)+ROUND(Source!AF85*Source!I85, 2)</f>
        <v>0</v>
      </c>
      <c r="I306" s="33"/>
      <c r="J306" s="33">
        <f>IF(Source!BC85&lt;&gt; 0, Source!BC85, 1)</f>
        <v>6.08</v>
      </c>
      <c r="K306" s="32">
        <f>Source!O85</f>
        <v>0</v>
      </c>
      <c r="L306" s="36"/>
      <c r="S306">
        <f>ROUND((Source!FX85/100)*((ROUND(Source!AF85*Source!I85, 2)+ROUND(Source!AE85*Source!I85, 2))), 2)</f>
        <v>0</v>
      </c>
      <c r="T306">
        <f>Source!X85</f>
        <v>0</v>
      </c>
      <c r="U306">
        <f>ROUND((Source!FY85/100)*((ROUND(Source!AF85*Source!I85, 2)+ROUND(Source!AE85*Source!I85, 2))), 2)</f>
        <v>0</v>
      </c>
      <c r="V306">
        <f>Source!Y85</f>
        <v>0</v>
      </c>
      <c r="W306">
        <f>IF(Source!BI85&lt;=1,H306, 0)</f>
        <v>0</v>
      </c>
      <c r="X306">
        <f>IF(Source!BI85=2,H306, 0)</f>
        <v>0</v>
      </c>
      <c r="Y306">
        <f>IF(Source!BI85=3,H306, 0)</f>
        <v>0</v>
      </c>
      <c r="Z306">
        <f>IF(Source!BI85=4,H306, 0)</f>
        <v>0</v>
      </c>
    </row>
    <row r="307" spans="1:26" ht="15" x14ac:dyDescent="0.25">
      <c r="G307" s="49">
        <f>H298+H299+H301+H302+H303+SUM(H305:H306)</f>
        <v>9771.8900000000012</v>
      </c>
      <c r="H307" s="49"/>
      <c r="J307" s="49">
        <f>K298+K299+K301+K302+K303+SUM(K305:K306)</f>
        <v>59413.009999999995</v>
      </c>
      <c r="K307" s="49"/>
      <c r="L307" s="35">
        <f>Source!U83</f>
        <v>243.89936</v>
      </c>
      <c r="O307" s="20">
        <f>G307</f>
        <v>9771.8900000000012</v>
      </c>
      <c r="P307" s="20">
        <f>J307</f>
        <v>59413.009999999995</v>
      </c>
      <c r="Q307" s="20">
        <f>L307</f>
        <v>243.89936</v>
      </c>
      <c r="W307">
        <f>IF(Source!BI83&lt;=1,H298+H299+H301+H302+H303, 0)</f>
        <v>7068.8000000000011</v>
      </c>
      <c r="X307">
        <f>IF(Source!BI83=2,H298+H299+H301+H302+H303, 0)</f>
        <v>0</v>
      </c>
      <c r="Y307">
        <f>IF(Source!BI83=3,H298+H299+H301+H302+H303, 0)</f>
        <v>0</v>
      </c>
      <c r="Z307">
        <f>IF(Source!BI83=4,H298+H299+H301+H302+H303, 0)</f>
        <v>0</v>
      </c>
    </row>
    <row r="308" spans="1:26" ht="42.75" x14ac:dyDescent="0.2">
      <c r="A308" s="40" t="str">
        <f>Source!E86</f>
        <v>31</v>
      </c>
      <c r="B308" s="41" t="str">
        <f>Source!F86</f>
        <v>15-04-006-01</v>
      </c>
      <c r="C308" s="41" t="str">
        <f>Source!G86</f>
        <v>Покрытие поверхностей грунтовкой глубокого проникновения за 1 раз потолков</v>
      </c>
      <c r="D308" s="24" t="str">
        <f>Source!H86</f>
        <v>100 м2</v>
      </c>
      <c r="E308" s="11">
        <f>Source!I86</f>
        <v>4.3929999999999998</v>
      </c>
      <c r="F308" s="25">
        <f>Source!AL86+Source!AM86+Source!AO86</f>
        <v>79.070000000000007</v>
      </c>
      <c r="G308" s="26"/>
      <c r="H308" s="25"/>
      <c r="I308" s="26" t="str">
        <f>Source!BO86</f>
        <v/>
      </c>
      <c r="J308" s="26"/>
      <c r="K308" s="25"/>
      <c r="L308" s="27"/>
      <c r="S308">
        <f>ROUND((Source!FX86/100)*((ROUND(Source!AF86*Source!I86, 2)+ROUND(Source!AE86*Source!I86, 2))), 2)</f>
        <v>373.38</v>
      </c>
      <c r="T308">
        <f>Source!X86</f>
        <v>2282.13</v>
      </c>
      <c r="U308">
        <f>ROUND((Source!FY86/100)*((ROUND(Source!AF86*Source!I86, 2)+ROUND(Source!AE86*Source!I86, 2))), 2)</f>
        <v>184.71</v>
      </c>
      <c r="V308">
        <f>Source!Y86</f>
        <v>1129.05</v>
      </c>
    </row>
    <row r="309" spans="1:26" x14ac:dyDescent="0.2">
      <c r="C309" s="19" t="str">
        <f>"Объем: "&amp;Source!I86&amp;"=439,3/"&amp;"100"</f>
        <v>Объем: 4,393=439,3/100</v>
      </c>
    </row>
    <row r="310" spans="1:26" ht="14.25" x14ac:dyDescent="0.2">
      <c r="A310" s="40"/>
      <c r="B310" s="41"/>
      <c r="C310" s="41" t="s">
        <v>1333</v>
      </c>
      <c r="D310" s="24"/>
      <c r="E310" s="11"/>
      <c r="F310" s="25">
        <f>Source!AO86</f>
        <v>77.92</v>
      </c>
      <c r="G310" s="26" t="str">
        <f>Source!DG86</f>
        <v>)*1,15</v>
      </c>
      <c r="H310" s="25">
        <f>ROUND(Source!AF86*Source!I86, 2)</f>
        <v>393.66</v>
      </c>
      <c r="I310" s="26"/>
      <c r="J310" s="26">
        <f>IF(Source!BA86&lt;&gt; 0, Source!BA86, 1)</f>
        <v>6.08</v>
      </c>
      <c r="K310" s="25">
        <f>Source!S86</f>
        <v>2393.4299999999998</v>
      </c>
      <c r="L310" s="27"/>
      <c r="R310">
        <f>H310</f>
        <v>393.66</v>
      </c>
    </row>
    <row r="311" spans="1:26" ht="14.25" x14ac:dyDescent="0.2">
      <c r="A311" s="40"/>
      <c r="B311" s="41"/>
      <c r="C311" s="41" t="s">
        <v>342</v>
      </c>
      <c r="D311" s="24"/>
      <c r="E311" s="11"/>
      <c r="F311" s="25">
        <f>Source!AM86</f>
        <v>0.97</v>
      </c>
      <c r="G311" s="26" t="str">
        <f>Source!DE86</f>
        <v>)*1,25</v>
      </c>
      <c r="H311" s="25">
        <f>ROUND(Source!AD86*Source!I86, 2)</f>
        <v>5.36</v>
      </c>
      <c r="I311" s="26"/>
      <c r="J311" s="26">
        <f>IF(Source!BB86&lt;&gt; 0, Source!BB86, 1)</f>
        <v>6.08</v>
      </c>
      <c r="K311" s="25">
        <f>Source!Q86</f>
        <v>32.590000000000003</v>
      </c>
      <c r="L311" s="27"/>
    </row>
    <row r="312" spans="1:26" ht="14.25" x14ac:dyDescent="0.2">
      <c r="A312" s="40"/>
      <c r="B312" s="41"/>
      <c r="C312" s="41" t="s">
        <v>1334</v>
      </c>
      <c r="D312" s="24"/>
      <c r="E312" s="11"/>
      <c r="F312" s="25">
        <f>Source!AN86</f>
        <v>0.26</v>
      </c>
      <c r="G312" s="26" t="str">
        <f>Source!DF86</f>
        <v>)*1,25</v>
      </c>
      <c r="H312" s="28">
        <f>ROUND(Source!AE86*Source!I86, 2)</f>
        <v>1.45</v>
      </c>
      <c r="I312" s="26"/>
      <c r="J312" s="26">
        <f>IF(Source!BS86&lt;&gt; 0, Source!BS86, 1)</f>
        <v>6.08</v>
      </c>
      <c r="K312" s="28">
        <f>Source!R86</f>
        <v>8.81</v>
      </c>
      <c r="L312" s="27"/>
      <c r="R312">
        <f>H312</f>
        <v>1.45</v>
      </c>
    </row>
    <row r="313" spans="1:26" ht="14.25" x14ac:dyDescent="0.2">
      <c r="A313" s="40"/>
      <c r="B313" s="41"/>
      <c r="C313" s="41" t="s">
        <v>1340</v>
      </c>
      <c r="D313" s="24"/>
      <c r="E313" s="11"/>
      <c r="F313" s="25">
        <f>Source!AL86</f>
        <v>0.18</v>
      </c>
      <c r="G313" s="26" t="str">
        <f>Source!DD86</f>
        <v/>
      </c>
      <c r="H313" s="25">
        <f>ROUND(Source!AC86*Source!I86, 2)</f>
        <v>0.79</v>
      </c>
      <c r="I313" s="26"/>
      <c r="J313" s="26">
        <f>IF(Source!BC86&lt;&gt; 0, Source!BC86, 1)</f>
        <v>6.08</v>
      </c>
      <c r="K313" s="25">
        <f>Source!P86</f>
        <v>4.8099999999999996</v>
      </c>
      <c r="L313" s="27"/>
    </row>
    <row r="314" spans="1:26" ht="14.25" x14ac:dyDescent="0.2">
      <c r="A314" s="40"/>
      <c r="B314" s="41"/>
      <c r="C314" s="41" t="s">
        <v>1335</v>
      </c>
      <c r="D314" s="24" t="s">
        <v>1336</v>
      </c>
      <c r="E314" s="11">
        <f>Source!BZ86</f>
        <v>105</v>
      </c>
      <c r="F314" s="51" t="str">
        <f>CONCATENATE(" )", Source!DL86, Source!FT86, "=", Source!FX86)</f>
        <v xml:space="preserve"> )*0,9=94,5</v>
      </c>
      <c r="G314" s="52"/>
      <c r="H314" s="25">
        <f>SUM(S308:S317)</f>
        <v>373.38</v>
      </c>
      <c r="I314" s="29"/>
      <c r="J314" s="23">
        <f>Source!AT86</f>
        <v>95</v>
      </c>
      <c r="K314" s="25">
        <f>SUM(T308:T317)</f>
        <v>2282.13</v>
      </c>
      <c r="L314" s="27"/>
    </row>
    <row r="315" spans="1:26" ht="14.25" x14ac:dyDescent="0.2">
      <c r="A315" s="40"/>
      <c r="B315" s="41"/>
      <c r="C315" s="41" t="s">
        <v>1337</v>
      </c>
      <c r="D315" s="24" t="s">
        <v>1336</v>
      </c>
      <c r="E315" s="11">
        <f>Source!CA86</f>
        <v>55</v>
      </c>
      <c r="F315" s="51" t="str">
        <f>CONCATENATE(" )", Source!DM86, Source!FU86, "=", Source!FY86)</f>
        <v xml:space="preserve"> )*0,85=46,75</v>
      </c>
      <c r="G315" s="52"/>
      <c r="H315" s="25">
        <f>SUM(U308:U317)</f>
        <v>184.71</v>
      </c>
      <c r="I315" s="29"/>
      <c r="J315" s="23">
        <f>Source!AU86</f>
        <v>47</v>
      </c>
      <c r="K315" s="25">
        <f>SUM(V308:V317)</f>
        <v>1129.05</v>
      </c>
      <c r="L315" s="27"/>
    </row>
    <row r="316" spans="1:26" ht="14.25" x14ac:dyDescent="0.2">
      <c r="A316" s="40"/>
      <c r="B316" s="41"/>
      <c r="C316" s="41" t="s">
        <v>1338</v>
      </c>
      <c r="D316" s="24" t="s">
        <v>1339</v>
      </c>
      <c r="E316" s="11">
        <f>Source!AQ86</f>
        <v>8.1</v>
      </c>
      <c r="F316" s="25"/>
      <c r="G316" s="26" t="str">
        <f>Source!DI86</f>
        <v>)*1,15</v>
      </c>
      <c r="H316" s="25"/>
      <c r="I316" s="26"/>
      <c r="J316" s="26"/>
      <c r="K316" s="25"/>
      <c r="L316" s="37">
        <f>Source!U86</f>
        <v>40.920794999999998</v>
      </c>
    </row>
    <row r="317" spans="1:26" ht="28.5" x14ac:dyDescent="0.2">
      <c r="A317" s="42" t="str">
        <f>Source!E87</f>
        <v>31,1</v>
      </c>
      <c r="B317" s="43" t="str">
        <f>Source!F87</f>
        <v>14.3.01.02-0102</v>
      </c>
      <c r="C317" s="43" t="str">
        <f>Source!G87</f>
        <v>Грунтовка: водно-дисперсионная "БИРСС Бетон-контакт"</v>
      </c>
      <c r="D317" s="30" t="str">
        <f>Source!H87</f>
        <v>т</v>
      </c>
      <c r="E317" s="31">
        <f>Source!I87</f>
        <v>5.7109E-2</v>
      </c>
      <c r="F317" s="32">
        <f>Source!AL87+Source!AM87+Source!AO87</f>
        <v>18390.16</v>
      </c>
      <c r="G317" s="39" t="s">
        <v>3</v>
      </c>
      <c r="H317" s="32">
        <f>ROUND(Source!AC87*Source!I87, 2)+ROUND(Source!AD87*Source!I87, 2)+ROUND(Source!AF87*Source!I87, 2)</f>
        <v>1050.24</v>
      </c>
      <c r="I317" s="33"/>
      <c r="J317" s="33">
        <f>IF(Source!BC87&lt;&gt; 0, Source!BC87, 1)</f>
        <v>6.08</v>
      </c>
      <c r="K317" s="32">
        <f>Source!O87</f>
        <v>6385.48</v>
      </c>
      <c r="L317" s="36"/>
      <c r="S317">
        <f>ROUND((Source!FX87/100)*((ROUND(Source!AF87*Source!I87, 2)+ROUND(Source!AE87*Source!I87, 2))), 2)</f>
        <v>0</v>
      </c>
      <c r="T317">
        <f>Source!X87</f>
        <v>0</v>
      </c>
      <c r="U317">
        <f>ROUND((Source!FY87/100)*((ROUND(Source!AF87*Source!I87, 2)+ROUND(Source!AE87*Source!I87, 2))), 2)</f>
        <v>0</v>
      </c>
      <c r="V317">
        <f>Source!Y87</f>
        <v>0</v>
      </c>
      <c r="W317">
        <f>IF(Source!BI87&lt;=1,H317, 0)</f>
        <v>1050.24</v>
      </c>
      <c r="X317">
        <f>IF(Source!BI87=2,H317, 0)</f>
        <v>0</v>
      </c>
      <c r="Y317">
        <f>IF(Source!BI87=3,H317, 0)</f>
        <v>0</v>
      </c>
      <c r="Z317">
        <f>IF(Source!BI87=4,H317, 0)</f>
        <v>0</v>
      </c>
    </row>
    <row r="318" spans="1:26" ht="15" x14ac:dyDescent="0.25">
      <c r="G318" s="49">
        <f>H310+H311+H313+H314+H315+SUM(H317:H317)</f>
        <v>2008.14</v>
      </c>
      <c r="H318" s="49"/>
      <c r="J318" s="49">
        <f>K310+K311+K313+K314+K315+SUM(K317:K317)</f>
        <v>12227.49</v>
      </c>
      <c r="K318" s="49"/>
      <c r="L318" s="35">
        <f>Source!U86</f>
        <v>40.920794999999998</v>
      </c>
      <c r="O318" s="20">
        <f>G318</f>
        <v>2008.14</v>
      </c>
      <c r="P318" s="20">
        <f>J318</f>
        <v>12227.49</v>
      </c>
      <c r="Q318" s="20">
        <f>L318</f>
        <v>40.920794999999998</v>
      </c>
      <c r="W318">
        <f>IF(Source!BI86&lt;=1,H310+H311+H313+H314+H315, 0)</f>
        <v>957.90000000000009</v>
      </c>
      <c r="X318">
        <f>IF(Source!BI86=2,H310+H311+H313+H314+H315, 0)</f>
        <v>0</v>
      </c>
      <c r="Y318">
        <f>IF(Source!BI86=3,H310+H311+H313+H314+H315, 0)</f>
        <v>0</v>
      </c>
      <c r="Z318">
        <f>IF(Source!BI86=4,H310+H311+H313+H314+H315, 0)</f>
        <v>0</v>
      </c>
    </row>
    <row r="319" spans="1:26" ht="42.75" x14ac:dyDescent="0.2">
      <c r="A319" s="40" t="str">
        <f>Source!E88</f>
        <v>32</v>
      </c>
      <c r="B319" s="41" t="str">
        <f>Source!F88</f>
        <v>11-01-040-03</v>
      </c>
      <c r="C319" s="41" t="str">
        <f>Source!G88</f>
        <v>Устройство плинтусов поливинилхлоридных на винтах самонарезающих</v>
      </c>
      <c r="D319" s="24" t="str">
        <f>Source!H88</f>
        <v>100 м</v>
      </c>
      <c r="E319" s="11">
        <f>Source!I88</f>
        <v>1.6339999999999999</v>
      </c>
      <c r="F319" s="25">
        <f>Source!AL88+Source!AM88+Source!AO88</f>
        <v>137.09</v>
      </c>
      <c r="G319" s="26"/>
      <c r="H319" s="25"/>
      <c r="I319" s="26" t="str">
        <f>Source!BO88</f>
        <v/>
      </c>
      <c r="J319" s="26"/>
      <c r="K319" s="25"/>
      <c r="L319" s="27"/>
      <c r="S319">
        <f>ROUND((Source!FX88/100)*((ROUND(Source!AF88*Source!I88, 2)+ROUND(Source!AE88*Source!I88, 2))), 2)</f>
        <v>128.52000000000001</v>
      </c>
      <c r="T319">
        <f>Source!X88</f>
        <v>783.52</v>
      </c>
      <c r="U319">
        <f>ROUND((Source!FY88/100)*((ROUND(Source!AF88*Source!I88, 2)+ROUND(Source!AE88*Source!I88, 2))), 2)</f>
        <v>74.010000000000005</v>
      </c>
      <c r="V319">
        <f>Source!Y88</f>
        <v>451.76</v>
      </c>
    </row>
    <row r="320" spans="1:26" x14ac:dyDescent="0.2">
      <c r="C320" s="19" t="str">
        <f>"Объем: "&amp;Source!I88&amp;"=163,4/"&amp;"100"</f>
        <v>Объем: 1,634=163,4/100</v>
      </c>
    </row>
    <row r="321" spans="1:26" ht="14.25" x14ac:dyDescent="0.2">
      <c r="A321" s="40"/>
      <c r="B321" s="41"/>
      <c r="C321" s="41" t="s">
        <v>1333</v>
      </c>
      <c r="D321" s="24"/>
      <c r="E321" s="11"/>
      <c r="F321" s="25">
        <f>Source!AO88</f>
        <v>61.32</v>
      </c>
      <c r="G321" s="26" t="str">
        <f>Source!DG88</f>
        <v>)*1,15</v>
      </c>
      <c r="H321" s="25">
        <f>ROUND(Source!AF88*Source!I88, 2)</f>
        <v>115.23</v>
      </c>
      <c r="I321" s="26"/>
      <c r="J321" s="26">
        <f>IF(Source!BA88&lt;&gt; 0, Source!BA88, 1)</f>
        <v>6.08</v>
      </c>
      <c r="K321" s="25">
        <f>Source!S88</f>
        <v>700.6</v>
      </c>
      <c r="L321" s="27"/>
      <c r="R321">
        <f>H321</f>
        <v>115.23</v>
      </c>
    </row>
    <row r="322" spans="1:26" ht="14.25" x14ac:dyDescent="0.2">
      <c r="A322" s="40"/>
      <c r="B322" s="41"/>
      <c r="C322" s="41" t="s">
        <v>342</v>
      </c>
      <c r="D322" s="24"/>
      <c r="E322" s="11"/>
      <c r="F322" s="25">
        <f>Source!AM88</f>
        <v>2.13</v>
      </c>
      <c r="G322" s="26" t="str">
        <f>Source!DE88</f>
        <v>)*1,25</v>
      </c>
      <c r="H322" s="25">
        <f>ROUND(Source!AD88*Source!I88, 2)</f>
        <v>4.3600000000000003</v>
      </c>
      <c r="I322" s="26"/>
      <c r="J322" s="26">
        <f>IF(Source!BB88&lt;&gt; 0, Source!BB88, 1)</f>
        <v>6.08</v>
      </c>
      <c r="K322" s="25">
        <f>Source!Q88</f>
        <v>26.53</v>
      </c>
      <c r="L322" s="27"/>
    </row>
    <row r="323" spans="1:26" ht="14.25" x14ac:dyDescent="0.2">
      <c r="A323" s="40"/>
      <c r="B323" s="41"/>
      <c r="C323" s="41" t="s">
        <v>1334</v>
      </c>
      <c r="D323" s="24"/>
      <c r="E323" s="11"/>
      <c r="F323" s="25">
        <f>Source!AN88</f>
        <v>0.42</v>
      </c>
      <c r="G323" s="26" t="str">
        <f>Source!DF88</f>
        <v>)*1,25</v>
      </c>
      <c r="H323" s="28">
        <f>ROUND(Source!AE88*Source!I88, 2)</f>
        <v>0.87</v>
      </c>
      <c r="I323" s="26"/>
      <c r="J323" s="26">
        <f>IF(Source!BS88&lt;&gt; 0, Source!BS88, 1)</f>
        <v>6.08</v>
      </c>
      <c r="K323" s="28">
        <f>Source!R88</f>
        <v>5.27</v>
      </c>
      <c r="L323" s="27"/>
      <c r="R323">
        <f>H323</f>
        <v>0.87</v>
      </c>
    </row>
    <row r="324" spans="1:26" ht="14.25" x14ac:dyDescent="0.2">
      <c r="A324" s="40"/>
      <c r="B324" s="41"/>
      <c r="C324" s="41" t="s">
        <v>1340</v>
      </c>
      <c r="D324" s="24"/>
      <c r="E324" s="11"/>
      <c r="F324" s="25">
        <f>Source!AL88</f>
        <v>73.64</v>
      </c>
      <c r="G324" s="26" t="str">
        <f>Source!DD88</f>
        <v/>
      </c>
      <c r="H324" s="25">
        <f>ROUND(Source!AC88*Source!I88, 2)</f>
        <v>120.33</v>
      </c>
      <c r="I324" s="26"/>
      <c r="J324" s="26">
        <f>IF(Source!BC88&lt;&gt; 0, Source!BC88, 1)</f>
        <v>6.08</v>
      </c>
      <c r="K324" s="25">
        <f>Source!P88</f>
        <v>731.59</v>
      </c>
      <c r="L324" s="27"/>
    </row>
    <row r="325" spans="1:26" ht="14.25" x14ac:dyDescent="0.2">
      <c r="A325" s="40"/>
      <c r="B325" s="41"/>
      <c r="C325" s="41" t="s">
        <v>1335</v>
      </c>
      <c r="D325" s="24" t="s">
        <v>1336</v>
      </c>
      <c r="E325" s="11">
        <f>Source!BZ88</f>
        <v>123</v>
      </c>
      <c r="F325" s="51" t="str">
        <f>CONCATENATE(" )", Source!DL88, Source!FT88, "=", Source!FX88)</f>
        <v xml:space="preserve"> )*0,9=110,7</v>
      </c>
      <c r="G325" s="52"/>
      <c r="H325" s="25">
        <f>SUM(S319:S334)</f>
        <v>128.52000000000001</v>
      </c>
      <c r="I325" s="29"/>
      <c r="J325" s="23">
        <f>Source!AT88</f>
        <v>111</v>
      </c>
      <c r="K325" s="25">
        <f>SUM(T319:T334)</f>
        <v>783.52</v>
      </c>
      <c r="L325" s="27"/>
    </row>
    <row r="326" spans="1:26" ht="14.25" x14ac:dyDescent="0.2">
      <c r="A326" s="40"/>
      <c r="B326" s="41"/>
      <c r="C326" s="41" t="s">
        <v>1337</v>
      </c>
      <c r="D326" s="24" t="s">
        <v>1336</v>
      </c>
      <c r="E326" s="11">
        <f>Source!CA88</f>
        <v>75</v>
      </c>
      <c r="F326" s="51" t="str">
        <f>CONCATENATE(" )", Source!DM88, Source!FU88, "=", Source!FY88)</f>
        <v xml:space="preserve"> )*0,85=63,75</v>
      </c>
      <c r="G326" s="52"/>
      <c r="H326" s="25">
        <f>SUM(U319:U334)</f>
        <v>74.010000000000005</v>
      </c>
      <c r="I326" s="29"/>
      <c r="J326" s="23">
        <f>Source!AU88</f>
        <v>64</v>
      </c>
      <c r="K326" s="25">
        <f>SUM(V319:V334)</f>
        <v>451.76</v>
      </c>
      <c r="L326" s="27"/>
    </row>
    <row r="327" spans="1:26" ht="14.25" x14ac:dyDescent="0.2">
      <c r="A327" s="40"/>
      <c r="B327" s="41"/>
      <c r="C327" s="41" t="s">
        <v>1338</v>
      </c>
      <c r="D327" s="24" t="s">
        <v>1339</v>
      </c>
      <c r="E327" s="11">
        <f>Source!AQ88</f>
        <v>6.68</v>
      </c>
      <c r="F327" s="25"/>
      <c r="G327" s="26" t="str">
        <f>Source!DI88</f>
        <v>)*1,15</v>
      </c>
      <c r="H327" s="25"/>
      <c r="I327" s="26"/>
      <c r="J327" s="26"/>
      <c r="K327" s="25"/>
      <c r="L327" s="37">
        <f>Source!U88</f>
        <v>12.552387999999999</v>
      </c>
    </row>
    <row r="328" spans="1:26" ht="14.25" x14ac:dyDescent="0.2">
      <c r="A328" s="40" t="str">
        <f>Source!E89</f>
        <v>32,1</v>
      </c>
      <c r="B328" s="41" t="str">
        <f>Source!F89</f>
        <v>11.3.03.06</v>
      </c>
      <c r="C328" s="41" t="str">
        <f>Source!G89</f>
        <v>Плинтуса для полов пластиковые</v>
      </c>
      <c r="D328" s="24" t="str">
        <f>Source!H89</f>
        <v>м</v>
      </c>
      <c r="E328" s="11">
        <f>Source!I89</f>
        <v>165.03399999999999</v>
      </c>
      <c r="F328" s="25">
        <f>Source!AL89+Source!AM89+Source!AO89</f>
        <v>0</v>
      </c>
      <c r="G328" s="38" t="s">
        <v>3</v>
      </c>
      <c r="H328" s="25">
        <f>ROUND(Source!AC89*Source!I89, 2)+ROUND(Source!AD89*Source!I89, 2)+ROUND(Source!AF89*Source!I89, 2)</f>
        <v>0</v>
      </c>
      <c r="I328" s="26"/>
      <c r="J328" s="26">
        <f>IF(Source!BC89&lt;&gt; 0, Source!BC89, 1)</f>
        <v>6.08</v>
      </c>
      <c r="K328" s="25">
        <f>Source!O89</f>
        <v>0</v>
      </c>
      <c r="L328" s="27"/>
      <c r="S328">
        <f>ROUND((Source!FX89/100)*((ROUND(Source!AF89*Source!I89, 2)+ROUND(Source!AE89*Source!I89, 2))), 2)</f>
        <v>0</v>
      </c>
      <c r="T328">
        <f>Source!X89</f>
        <v>0</v>
      </c>
      <c r="U328">
        <f>ROUND((Source!FY89/100)*((ROUND(Source!AF89*Source!I89, 2)+ROUND(Source!AE89*Source!I89, 2))), 2)</f>
        <v>0</v>
      </c>
      <c r="V328">
        <f>Source!Y89</f>
        <v>0</v>
      </c>
      <c r="W328">
        <f>IF(Source!BI89&lt;=1,H328, 0)</f>
        <v>0</v>
      </c>
      <c r="X328">
        <f>IF(Source!BI89=2,H328, 0)</f>
        <v>0</v>
      </c>
      <c r="Y328">
        <f>IF(Source!BI89=3,H328, 0)</f>
        <v>0</v>
      </c>
      <c r="Z328">
        <f>IF(Source!BI89=4,H328, 0)</f>
        <v>0</v>
      </c>
    </row>
    <row r="329" spans="1:26" ht="28.5" x14ac:dyDescent="0.2">
      <c r="A329" s="40" t="str">
        <f>Source!E90</f>
        <v>32,2</v>
      </c>
      <c r="B329" s="41" t="str">
        <f>Source!F90</f>
        <v>11.3.03.06-0001</v>
      </c>
      <c r="C329" s="41" t="str">
        <f>Source!G90</f>
        <v>Плинтуса для полов пластиковые, 19х48 мм</v>
      </c>
      <c r="D329" s="24" t="str">
        <f>Source!H90</f>
        <v>м</v>
      </c>
      <c r="E329" s="11">
        <f>Source!I90</f>
        <v>165.03399999999999</v>
      </c>
      <c r="F329" s="25">
        <f>Source!AL90+Source!AM90+Source!AO90</f>
        <v>12.3</v>
      </c>
      <c r="G329" s="38" t="s">
        <v>3</v>
      </c>
      <c r="H329" s="25">
        <f>ROUND(Source!AC90*Source!I90, 2)+ROUND(Source!AD90*Source!I90, 2)+ROUND(Source!AF90*Source!I90, 2)</f>
        <v>2029.92</v>
      </c>
      <c r="I329" s="26"/>
      <c r="J329" s="26">
        <f>IF(Source!BC90&lt;&gt; 0, Source!BC90, 1)</f>
        <v>6.08</v>
      </c>
      <c r="K329" s="25">
        <f>Source!O90</f>
        <v>12341.9</v>
      </c>
      <c r="L329" s="27"/>
      <c r="S329">
        <f>ROUND((Source!FX90/100)*((ROUND(Source!AF90*Source!I90, 2)+ROUND(Source!AE90*Source!I90, 2))), 2)</f>
        <v>0</v>
      </c>
      <c r="T329">
        <f>Source!X90</f>
        <v>0</v>
      </c>
      <c r="U329">
        <f>ROUND((Source!FY90/100)*((ROUND(Source!AF90*Source!I90, 2)+ROUND(Source!AE90*Source!I90, 2))), 2)</f>
        <v>0</v>
      </c>
      <c r="V329">
        <f>Source!Y90</f>
        <v>0</v>
      </c>
      <c r="W329">
        <f>IF(Source!BI90&lt;=1,H329, 0)</f>
        <v>2029.92</v>
      </c>
      <c r="X329">
        <f>IF(Source!BI90=2,H329, 0)</f>
        <v>0</v>
      </c>
      <c r="Y329">
        <f>IF(Source!BI90=3,H329, 0)</f>
        <v>0</v>
      </c>
      <c r="Z329">
        <f>IF(Source!BI90=4,H329, 0)</f>
        <v>0</v>
      </c>
    </row>
    <row r="330" spans="1:26" ht="28.5" x14ac:dyDescent="0.2">
      <c r="A330" s="40" t="str">
        <f>Source!E91</f>
        <v>32,3</v>
      </c>
      <c r="B330" s="41" t="str">
        <f>Source!F91</f>
        <v>11.3.03.14-0001</v>
      </c>
      <c r="C330" s="41" t="str">
        <f>Source!G91</f>
        <v>Заглушка торцевая для пластикового плинтуса левая, высота 48 мм</v>
      </c>
      <c r="D330" s="24" t="str">
        <f>Source!H91</f>
        <v>100 шт.</v>
      </c>
      <c r="E330" s="11">
        <f>Source!I91</f>
        <v>0.13</v>
      </c>
      <c r="F330" s="25">
        <f>Source!AL91+Source!AM91+Source!AO91</f>
        <v>63</v>
      </c>
      <c r="G330" s="38" t="s">
        <v>3</v>
      </c>
      <c r="H330" s="25">
        <f>ROUND(Source!AC91*Source!I91, 2)+ROUND(Source!AD91*Source!I91, 2)+ROUND(Source!AF91*Source!I91, 2)</f>
        <v>8.19</v>
      </c>
      <c r="I330" s="26"/>
      <c r="J330" s="26">
        <f>IF(Source!BC91&lt;&gt; 0, Source!BC91, 1)</f>
        <v>6.08</v>
      </c>
      <c r="K330" s="25">
        <f>Source!O91</f>
        <v>49.8</v>
      </c>
      <c r="L330" s="27"/>
      <c r="S330">
        <f>ROUND((Source!FX91/100)*((ROUND(Source!AF91*Source!I91, 2)+ROUND(Source!AE91*Source!I91, 2))), 2)</f>
        <v>0</v>
      </c>
      <c r="T330">
        <f>Source!X91</f>
        <v>0</v>
      </c>
      <c r="U330">
        <f>ROUND((Source!FY91/100)*((ROUND(Source!AF91*Source!I91, 2)+ROUND(Source!AE91*Source!I91, 2))), 2)</f>
        <v>0</v>
      </c>
      <c r="V330">
        <f>Source!Y91</f>
        <v>0</v>
      </c>
      <c r="W330">
        <f>IF(Source!BI91&lt;=1,H330, 0)</f>
        <v>8.19</v>
      </c>
      <c r="X330">
        <f>IF(Source!BI91=2,H330, 0)</f>
        <v>0</v>
      </c>
      <c r="Y330">
        <f>IF(Source!BI91=3,H330, 0)</f>
        <v>0</v>
      </c>
      <c r="Z330">
        <f>IF(Source!BI91=4,H330, 0)</f>
        <v>0</v>
      </c>
    </row>
    <row r="331" spans="1:26" ht="28.5" x14ac:dyDescent="0.2">
      <c r="A331" s="40" t="str">
        <f>Source!E92</f>
        <v>32,4</v>
      </c>
      <c r="B331" s="41" t="str">
        <f>Source!F92</f>
        <v>11.3.03.14-0011</v>
      </c>
      <c r="C331" s="41" t="str">
        <f>Source!G92</f>
        <v>Заглушки торцевая для пластикового плинтуса правая, высота 48 мм</v>
      </c>
      <c r="D331" s="24" t="str">
        <f>Source!H92</f>
        <v>100 шт.</v>
      </c>
      <c r="E331" s="11">
        <f>Source!I92</f>
        <v>0.13</v>
      </c>
      <c r="F331" s="25">
        <f>Source!AL92+Source!AM92+Source!AO92</f>
        <v>63</v>
      </c>
      <c r="G331" s="38" t="s">
        <v>3</v>
      </c>
      <c r="H331" s="25">
        <f>ROUND(Source!AC92*Source!I92, 2)+ROUND(Source!AD92*Source!I92, 2)+ROUND(Source!AF92*Source!I92, 2)</f>
        <v>8.19</v>
      </c>
      <c r="I331" s="26"/>
      <c r="J331" s="26">
        <f>IF(Source!BC92&lt;&gt; 0, Source!BC92, 1)</f>
        <v>6.08</v>
      </c>
      <c r="K331" s="25">
        <f>Source!O92</f>
        <v>49.8</v>
      </c>
      <c r="L331" s="27"/>
      <c r="S331">
        <f>ROUND((Source!FX92/100)*((ROUND(Source!AF92*Source!I92, 2)+ROUND(Source!AE92*Source!I92, 2))), 2)</f>
        <v>0</v>
      </c>
      <c r="T331">
        <f>Source!X92</f>
        <v>0</v>
      </c>
      <c r="U331">
        <f>ROUND((Source!FY92/100)*((ROUND(Source!AF92*Source!I92, 2)+ROUND(Source!AE92*Source!I92, 2))), 2)</f>
        <v>0</v>
      </c>
      <c r="V331">
        <f>Source!Y92</f>
        <v>0</v>
      </c>
      <c r="W331">
        <f>IF(Source!BI92&lt;=1,H331, 0)</f>
        <v>8.19</v>
      </c>
      <c r="X331">
        <f>IF(Source!BI92=2,H331, 0)</f>
        <v>0</v>
      </c>
      <c r="Y331">
        <f>IF(Source!BI92=3,H331, 0)</f>
        <v>0</v>
      </c>
      <c r="Z331">
        <f>IF(Source!BI92=4,H331, 0)</f>
        <v>0</v>
      </c>
    </row>
    <row r="332" spans="1:26" ht="28.5" x14ac:dyDescent="0.2">
      <c r="A332" s="40" t="str">
        <f>Source!E93</f>
        <v>32,5</v>
      </c>
      <c r="B332" s="41" t="str">
        <f>Source!F93</f>
        <v>11.3.03.14-0021</v>
      </c>
      <c r="C332" s="41" t="str">
        <f>Source!G93</f>
        <v>Соединитель для пластикового плинтуса, высота 48 мм</v>
      </c>
      <c r="D332" s="24" t="str">
        <f>Source!H93</f>
        <v>100 шт.</v>
      </c>
      <c r="E332" s="11">
        <f>Source!I93</f>
        <v>0.65</v>
      </c>
      <c r="F332" s="25">
        <f>Source!AL93+Source!AM93+Source!AO93</f>
        <v>128</v>
      </c>
      <c r="G332" s="38" t="s">
        <v>3</v>
      </c>
      <c r="H332" s="25">
        <f>ROUND(Source!AC93*Source!I93, 2)+ROUND(Source!AD93*Source!I93, 2)+ROUND(Source!AF93*Source!I93, 2)</f>
        <v>83.2</v>
      </c>
      <c r="I332" s="26"/>
      <c r="J332" s="26">
        <f>IF(Source!BC93&lt;&gt; 0, Source!BC93, 1)</f>
        <v>6.08</v>
      </c>
      <c r="K332" s="25">
        <f>Source!O93</f>
        <v>505.86</v>
      </c>
      <c r="L332" s="27"/>
      <c r="S332">
        <f>ROUND((Source!FX93/100)*((ROUND(Source!AF93*Source!I93, 2)+ROUND(Source!AE93*Source!I93, 2))), 2)</f>
        <v>0</v>
      </c>
      <c r="T332">
        <f>Source!X93</f>
        <v>0</v>
      </c>
      <c r="U332">
        <f>ROUND((Source!FY93/100)*((ROUND(Source!AF93*Source!I93, 2)+ROUND(Source!AE93*Source!I93, 2))), 2)</f>
        <v>0</v>
      </c>
      <c r="V332">
        <f>Source!Y93</f>
        <v>0</v>
      </c>
      <c r="W332">
        <f>IF(Source!BI93&lt;=1,H332, 0)</f>
        <v>83.2</v>
      </c>
      <c r="X332">
        <f>IF(Source!BI93=2,H332, 0)</f>
        <v>0</v>
      </c>
      <c r="Y332">
        <f>IF(Source!BI93=3,H332, 0)</f>
        <v>0</v>
      </c>
      <c r="Z332">
        <f>IF(Source!BI93=4,H332, 0)</f>
        <v>0</v>
      </c>
    </row>
    <row r="333" spans="1:26" ht="28.5" x14ac:dyDescent="0.2">
      <c r="A333" s="40" t="str">
        <f>Source!E94</f>
        <v>32,6</v>
      </c>
      <c r="B333" s="41" t="str">
        <f>Source!F94</f>
        <v>11.3.03.14-0031</v>
      </c>
      <c r="C333" s="41" t="str">
        <f>Source!G94</f>
        <v>Уголок внутренний для пластикового плинтуса, высота 48 мм</v>
      </c>
      <c r="D333" s="24" t="str">
        <f>Source!H94</f>
        <v>100 шт.</v>
      </c>
      <c r="E333" s="11">
        <f>Source!I94</f>
        <v>0.11</v>
      </c>
      <c r="F333" s="25">
        <f>Source!AL94+Source!AM94+Source!AO94</f>
        <v>128</v>
      </c>
      <c r="G333" s="38" t="s">
        <v>3</v>
      </c>
      <c r="H333" s="25">
        <f>ROUND(Source!AC94*Source!I94, 2)+ROUND(Source!AD94*Source!I94, 2)+ROUND(Source!AF94*Source!I94, 2)</f>
        <v>14.08</v>
      </c>
      <c r="I333" s="26"/>
      <c r="J333" s="26">
        <f>IF(Source!BC94&lt;&gt; 0, Source!BC94, 1)</f>
        <v>6.08</v>
      </c>
      <c r="K333" s="25">
        <f>Source!O94</f>
        <v>85.61</v>
      </c>
      <c r="L333" s="27"/>
      <c r="S333">
        <f>ROUND((Source!FX94/100)*((ROUND(Source!AF94*Source!I94, 2)+ROUND(Source!AE94*Source!I94, 2))), 2)</f>
        <v>0</v>
      </c>
      <c r="T333">
        <f>Source!X94</f>
        <v>0</v>
      </c>
      <c r="U333">
        <f>ROUND((Source!FY94/100)*((ROUND(Source!AF94*Source!I94, 2)+ROUND(Source!AE94*Source!I94, 2))), 2)</f>
        <v>0</v>
      </c>
      <c r="V333">
        <f>Source!Y94</f>
        <v>0</v>
      </c>
      <c r="W333">
        <f>IF(Source!BI94&lt;=1,H333, 0)</f>
        <v>14.08</v>
      </c>
      <c r="X333">
        <f>IF(Source!BI94=2,H333, 0)</f>
        <v>0</v>
      </c>
      <c r="Y333">
        <f>IF(Source!BI94=3,H333, 0)</f>
        <v>0</v>
      </c>
      <c r="Z333">
        <f>IF(Source!BI94=4,H333, 0)</f>
        <v>0</v>
      </c>
    </row>
    <row r="334" spans="1:26" ht="28.5" x14ac:dyDescent="0.2">
      <c r="A334" s="42" t="str">
        <f>Source!E95</f>
        <v>32,7</v>
      </c>
      <c r="B334" s="43" t="str">
        <f>Source!F95</f>
        <v>11.3.03.14-0033</v>
      </c>
      <c r="C334" s="43" t="str">
        <f>Source!G95</f>
        <v>Уголок наружный для пластикового плинтуса, высота 48 мм</v>
      </c>
      <c r="D334" s="30" t="str">
        <f>Source!H95</f>
        <v>100 шт.</v>
      </c>
      <c r="E334" s="31">
        <f>Source!I95</f>
        <v>0.11</v>
      </c>
      <c r="F334" s="32">
        <f>Source!AL95+Source!AM95+Source!AO95</f>
        <v>128</v>
      </c>
      <c r="G334" s="39" t="s">
        <v>3</v>
      </c>
      <c r="H334" s="32">
        <f>ROUND(Source!AC95*Source!I95, 2)+ROUND(Source!AD95*Source!I95, 2)+ROUND(Source!AF95*Source!I95, 2)</f>
        <v>14.08</v>
      </c>
      <c r="I334" s="33"/>
      <c r="J334" s="33">
        <f>IF(Source!BC95&lt;&gt; 0, Source!BC95, 1)</f>
        <v>6.08</v>
      </c>
      <c r="K334" s="32">
        <f>Source!O95</f>
        <v>85.61</v>
      </c>
      <c r="L334" s="36"/>
      <c r="S334">
        <f>ROUND((Source!FX95/100)*((ROUND(Source!AF95*Source!I95, 2)+ROUND(Source!AE95*Source!I95, 2))), 2)</f>
        <v>0</v>
      </c>
      <c r="T334">
        <f>Source!X95</f>
        <v>0</v>
      </c>
      <c r="U334">
        <f>ROUND((Source!FY95/100)*((ROUND(Source!AF95*Source!I95, 2)+ROUND(Source!AE95*Source!I95, 2))), 2)</f>
        <v>0</v>
      </c>
      <c r="V334">
        <f>Source!Y95</f>
        <v>0</v>
      </c>
      <c r="W334">
        <f>IF(Source!BI95&lt;=1,H334, 0)</f>
        <v>14.08</v>
      </c>
      <c r="X334">
        <f>IF(Source!BI95=2,H334, 0)</f>
        <v>0</v>
      </c>
      <c r="Y334">
        <f>IF(Source!BI95=3,H334, 0)</f>
        <v>0</v>
      </c>
      <c r="Z334">
        <f>IF(Source!BI95=4,H334, 0)</f>
        <v>0</v>
      </c>
    </row>
    <row r="335" spans="1:26" ht="15" x14ac:dyDescent="0.25">
      <c r="G335" s="49">
        <f>H321+H322+H324+H325+H326+SUM(H328:H334)</f>
        <v>2600.1099999999997</v>
      </c>
      <c r="H335" s="49"/>
      <c r="J335" s="49">
        <f>K321+K322+K324+K325+K326+SUM(K328:K334)</f>
        <v>15812.58</v>
      </c>
      <c r="K335" s="49"/>
      <c r="L335" s="35">
        <f>Source!U88</f>
        <v>12.552387999999999</v>
      </c>
      <c r="O335" s="20">
        <f>G335</f>
        <v>2600.1099999999997</v>
      </c>
      <c r="P335" s="20">
        <f>J335</f>
        <v>15812.58</v>
      </c>
      <c r="Q335" s="20">
        <f>L335</f>
        <v>12.552387999999999</v>
      </c>
      <c r="W335">
        <f>IF(Source!BI88&lt;=1,H321+H322+H324+H325+H326, 0)</f>
        <v>442.45000000000005</v>
      </c>
      <c r="X335">
        <f>IF(Source!BI88=2,H321+H322+H324+H325+H326, 0)</f>
        <v>0</v>
      </c>
      <c r="Y335">
        <f>IF(Source!BI88=3,H321+H322+H324+H325+H326, 0)</f>
        <v>0</v>
      </c>
      <c r="Z335">
        <f>IF(Source!BI88=4,H321+H322+H324+H325+H326, 0)</f>
        <v>0</v>
      </c>
    </row>
    <row r="336" spans="1:26" ht="15" x14ac:dyDescent="0.25">
      <c r="A336" s="53" t="str">
        <f>CONCATENATE("Итого по разделу: ",IF(Source!G97&lt;&gt;"Новый раздел", Source!G97, ""))</f>
        <v>Итого по разделу: Общестроительные работы</v>
      </c>
      <c r="B336" s="53"/>
      <c r="C336" s="53"/>
      <c r="D336" s="53"/>
      <c r="E336" s="53"/>
      <c r="F336" s="53"/>
      <c r="G336" s="50">
        <f>SUM(O22:O335)</f>
        <v>241952.62</v>
      </c>
      <c r="H336" s="50"/>
      <c r="I336" s="22"/>
      <c r="J336" s="50">
        <f>SUM(P22:P335)</f>
        <v>1471281.6899999997</v>
      </c>
      <c r="K336" s="50"/>
      <c r="L336" s="35">
        <f>SUM(Q22:Q335)</f>
        <v>1340.9861951000003</v>
      </c>
    </row>
    <row r="337" spans="1:26" ht="16.5" x14ac:dyDescent="0.25">
      <c r="A337" s="54" t="str">
        <f>CONCATENATE("Раздел: ",IF(Source!G126&lt;&gt;"Новый раздел", Source!G126, ""))</f>
        <v>Раздел: Система электроосвещения</v>
      </c>
      <c r="B337" s="54"/>
      <c r="C337" s="54"/>
      <c r="D337" s="54"/>
      <c r="E337" s="54"/>
      <c r="F337" s="54"/>
      <c r="G337" s="54"/>
      <c r="H337" s="54"/>
      <c r="I337" s="54"/>
      <c r="J337" s="54"/>
      <c r="K337" s="54"/>
      <c r="L337" s="54"/>
    </row>
    <row r="338" spans="1:26" ht="28.5" x14ac:dyDescent="0.2">
      <c r="A338" s="40" t="str">
        <f>Source!E130</f>
        <v>33</v>
      </c>
      <c r="B338" s="41" t="str">
        <f>Source!F130</f>
        <v>м08-03-599-01</v>
      </c>
      <c r="C338" s="41" t="str">
        <f>Source!G130</f>
        <v>Установка щита  осветительного ,  масса щитка до 6 кг</v>
      </c>
      <c r="D338" s="24" t="str">
        <f>Source!H130</f>
        <v>ШТ</v>
      </c>
      <c r="E338" s="11">
        <f>Source!I130</f>
        <v>1</v>
      </c>
      <c r="F338" s="25">
        <f>Source!AL130+Source!AM130+Source!AO130</f>
        <v>56.03</v>
      </c>
      <c r="G338" s="26"/>
      <c r="H338" s="25"/>
      <c r="I338" s="26" t="str">
        <f>Source!BO130</f>
        <v/>
      </c>
      <c r="J338" s="26"/>
      <c r="K338" s="25"/>
      <c r="L338" s="27"/>
      <c r="S338">
        <f>ROUND((Source!FX130/100)*((ROUND(Source!AF130*Source!I130, 2)+ROUND(Source!AE130*Source!I130, 2))), 2)</f>
        <v>17.02</v>
      </c>
      <c r="T338">
        <f>Source!X130</f>
        <v>103.5</v>
      </c>
      <c r="U338">
        <f>ROUND((Source!FY130/100)*((ROUND(Source!AF130*Source!I130, 2)+ROUND(Source!AE130*Source!I130, 2))), 2)</f>
        <v>11.65</v>
      </c>
      <c r="V338">
        <f>Source!Y130</f>
        <v>70.819999999999993</v>
      </c>
    </row>
    <row r="339" spans="1:26" ht="14.25" x14ac:dyDescent="0.2">
      <c r="A339" s="40"/>
      <c r="B339" s="41"/>
      <c r="C339" s="41" t="s">
        <v>1333</v>
      </c>
      <c r="D339" s="24"/>
      <c r="E339" s="11"/>
      <c r="F339" s="25">
        <f>Source!AO130</f>
        <v>17.66</v>
      </c>
      <c r="G339" s="26" t="str">
        <f>Source!DG130</f>
        <v/>
      </c>
      <c r="H339" s="25">
        <f>ROUND(Source!AF130*Source!I130, 2)</f>
        <v>17.66</v>
      </c>
      <c r="I339" s="26"/>
      <c r="J339" s="26">
        <f>IF(Source!BA130&lt;&gt; 0, Source!BA130, 1)</f>
        <v>6.08</v>
      </c>
      <c r="K339" s="25">
        <f>Source!S130</f>
        <v>107.37</v>
      </c>
      <c r="L339" s="27"/>
      <c r="R339">
        <f>H339</f>
        <v>17.66</v>
      </c>
    </row>
    <row r="340" spans="1:26" ht="14.25" x14ac:dyDescent="0.2">
      <c r="A340" s="40"/>
      <c r="B340" s="41"/>
      <c r="C340" s="41" t="s">
        <v>342</v>
      </c>
      <c r="D340" s="24"/>
      <c r="E340" s="11"/>
      <c r="F340" s="25">
        <f>Source!AM130</f>
        <v>1.78</v>
      </c>
      <c r="G340" s="26" t="str">
        <f>Source!DE130</f>
        <v/>
      </c>
      <c r="H340" s="25">
        <f>ROUND(Source!AD130*Source!I130, 2)</f>
        <v>1.78</v>
      </c>
      <c r="I340" s="26"/>
      <c r="J340" s="26">
        <f>IF(Source!BB130&lt;&gt; 0, Source!BB130, 1)</f>
        <v>6.08</v>
      </c>
      <c r="K340" s="25">
        <f>Source!Q130</f>
        <v>10.82</v>
      </c>
      <c r="L340" s="27"/>
    </row>
    <row r="341" spans="1:26" ht="14.25" x14ac:dyDescent="0.2">
      <c r="A341" s="40"/>
      <c r="B341" s="41"/>
      <c r="C341" s="41" t="s">
        <v>1334</v>
      </c>
      <c r="D341" s="24"/>
      <c r="E341" s="11"/>
      <c r="F341" s="25">
        <f>Source!AN130</f>
        <v>0.26</v>
      </c>
      <c r="G341" s="26" t="str">
        <f>Source!DF130</f>
        <v/>
      </c>
      <c r="H341" s="28">
        <f>ROUND(Source!AE130*Source!I130, 2)</f>
        <v>0.26</v>
      </c>
      <c r="I341" s="26"/>
      <c r="J341" s="26">
        <f>IF(Source!BS130&lt;&gt; 0, Source!BS130, 1)</f>
        <v>6.08</v>
      </c>
      <c r="K341" s="28">
        <f>Source!R130</f>
        <v>1.58</v>
      </c>
      <c r="L341" s="27"/>
      <c r="R341">
        <f>H341</f>
        <v>0.26</v>
      </c>
    </row>
    <row r="342" spans="1:26" ht="14.25" x14ac:dyDescent="0.2">
      <c r="A342" s="40"/>
      <c r="B342" s="41"/>
      <c r="C342" s="41" t="s">
        <v>1340</v>
      </c>
      <c r="D342" s="24"/>
      <c r="E342" s="11"/>
      <c r="F342" s="25">
        <f>Source!AL130</f>
        <v>36.590000000000003</v>
      </c>
      <c r="G342" s="26" t="str">
        <f>Source!DD130</f>
        <v/>
      </c>
      <c r="H342" s="25">
        <f>ROUND(Source!AC130*Source!I130, 2)</f>
        <v>36.590000000000003</v>
      </c>
      <c r="I342" s="26"/>
      <c r="J342" s="26">
        <f>IF(Source!BC130&lt;&gt; 0, Source!BC130, 1)</f>
        <v>6.08</v>
      </c>
      <c r="K342" s="25">
        <f>Source!P130</f>
        <v>222.47</v>
      </c>
      <c r="L342" s="27"/>
    </row>
    <row r="343" spans="1:26" ht="14.25" x14ac:dyDescent="0.2">
      <c r="A343" s="40"/>
      <c r="B343" s="41"/>
      <c r="C343" s="41" t="s">
        <v>1335</v>
      </c>
      <c r="D343" s="24" t="s">
        <v>1336</v>
      </c>
      <c r="E343" s="11">
        <f>Source!BZ130</f>
        <v>95</v>
      </c>
      <c r="F343" s="44"/>
      <c r="G343" s="26"/>
      <c r="H343" s="25">
        <f>SUM(S338:S346)</f>
        <v>17.02</v>
      </c>
      <c r="I343" s="29"/>
      <c r="J343" s="23">
        <f>Source!AT130</f>
        <v>95</v>
      </c>
      <c r="K343" s="25">
        <f>SUM(T338:T346)</f>
        <v>103.5</v>
      </c>
      <c r="L343" s="27"/>
    </row>
    <row r="344" spans="1:26" ht="14.25" x14ac:dyDescent="0.2">
      <c r="A344" s="40"/>
      <c r="B344" s="41"/>
      <c r="C344" s="41" t="s">
        <v>1337</v>
      </c>
      <c r="D344" s="24" t="s">
        <v>1336</v>
      </c>
      <c r="E344" s="11">
        <f>Source!CA130</f>
        <v>65</v>
      </c>
      <c r="F344" s="44"/>
      <c r="G344" s="26"/>
      <c r="H344" s="25">
        <f>SUM(U338:U346)</f>
        <v>11.65</v>
      </c>
      <c r="I344" s="29"/>
      <c r="J344" s="23">
        <f>Source!AU130</f>
        <v>65</v>
      </c>
      <c r="K344" s="25">
        <f>SUM(V338:V346)</f>
        <v>70.819999999999993</v>
      </c>
      <c r="L344" s="27"/>
    </row>
    <row r="345" spans="1:26" ht="14.25" x14ac:dyDescent="0.2">
      <c r="A345" s="40"/>
      <c r="B345" s="41"/>
      <c r="C345" s="41" t="s">
        <v>1338</v>
      </c>
      <c r="D345" s="24" t="s">
        <v>1339</v>
      </c>
      <c r="E345" s="11">
        <f>Source!AQ130</f>
        <v>1.78</v>
      </c>
      <c r="F345" s="25"/>
      <c r="G345" s="26" t="str">
        <f>Source!DI130</f>
        <v/>
      </c>
      <c r="H345" s="25"/>
      <c r="I345" s="26"/>
      <c r="J345" s="26"/>
      <c r="K345" s="25"/>
      <c r="L345" s="37">
        <f>Source!U130</f>
        <v>1.78</v>
      </c>
    </row>
    <row r="346" spans="1:26" ht="28.5" x14ac:dyDescent="0.2">
      <c r="A346" s="42" t="str">
        <f>Source!E131</f>
        <v>33,1</v>
      </c>
      <c r="B346" s="43" t="str">
        <f>Source!F131</f>
        <v>62.1.02.15-0011</v>
      </c>
      <c r="C346" s="43" t="str">
        <f>Source!G131</f>
        <v>Щитки осветительные: групповые  ЩРН 18з,IP,размером 465х240х420мм</v>
      </c>
      <c r="D346" s="30" t="str">
        <f>Source!H131</f>
        <v>шт.</v>
      </c>
      <c r="E346" s="31">
        <f>Source!I131</f>
        <v>1</v>
      </c>
      <c r="F346" s="32">
        <f>Source!AL131+Source!AM131+Source!AO131</f>
        <v>223.94</v>
      </c>
      <c r="G346" s="39" t="s">
        <v>3</v>
      </c>
      <c r="H346" s="32">
        <f>ROUND(Source!AC131*Source!I131, 2)+ROUND(Source!AD131*Source!I131, 2)+ROUND(Source!AF131*Source!I131, 2)</f>
        <v>223.94</v>
      </c>
      <c r="I346" s="33"/>
      <c r="J346" s="33">
        <f>IF(Source!BC131&lt;&gt; 0, Source!BC131, 1)</f>
        <v>6.08</v>
      </c>
      <c r="K346" s="32">
        <f>Source!O131</f>
        <v>1361.56</v>
      </c>
      <c r="L346" s="36"/>
      <c r="S346">
        <f>ROUND((Source!FX131/100)*((ROUND(Source!AF131*Source!I131, 2)+ROUND(Source!AE131*Source!I131, 2))), 2)</f>
        <v>0</v>
      </c>
      <c r="T346">
        <f>Source!X131</f>
        <v>0</v>
      </c>
      <c r="U346">
        <f>ROUND((Source!FY131/100)*((ROUND(Source!AF131*Source!I131, 2)+ROUND(Source!AE131*Source!I131, 2))), 2)</f>
        <v>0</v>
      </c>
      <c r="V346">
        <f>Source!Y131</f>
        <v>0</v>
      </c>
      <c r="W346">
        <f>IF(Source!BI131&lt;=1,H346, 0)</f>
        <v>0</v>
      </c>
      <c r="X346">
        <f>IF(Source!BI131=2,H346, 0)</f>
        <v>223.94</v>
      </c>
      <c r="Y346">
        <f>IF(Source!BI131=3,H346, 0)</f>
        <v>0</v>
      </c>
      <c r="Z346">
        <f>IF(Source!BI131=4,H346, 0)</f>
        <v>0</v>
      </c>
    </row>
    <row r="347" spans="1:26" ht="15" x14ac:dyDescent="0.25">
      <c r="G347" s="49">
        <f>H339+H340+H342+H343+H344+SUM(H346:H346)</f>
        <v>308.64</v>
      </c>
      <c r="H347" s="49"/>
      <c r="J347" s="49">
        <f>K339+K340+K342+K343+K344+SUM(K346:K346)</f>
        <v>1876.54</v>
      </c>
      <c r="K347" s="49"/>
      <c r="L347" s="35">
        <f>Source!U130</f>
        <v>1.78</v>
      </c>
      <c r="O347" s="20">
        <f>G347</f>
        <v>308.64</v>
      </c>
      <c r="P347" s="20">
        <f>J347</f>
        <v>1876.54</v>
      </c>
      <c r="Q347" s="20">
        <f>L347</f>
        <v>1.78</v>
      </c>
      <c r="W347">
        <f>IF(Source!BI130&lt;=1,H339+H340+H342+H343+H344, 0)</f>
        <v>0</v>
      </c>
      <c r="X347">
        <f>IF(Source!BI130=2,H339+H340+H342+H343+H344, 0)</f>
        <v>84.7</v>
      </c>
      <c r="Y347">
        <f>IF(Source!BI130=3,H339+H340+H342+H343+H344, 0)</f>
        <v>0</v>
      </c>
      <c r="Z347">
        <f>IF(Source!BI130=4,H339+H340+H342+H343+H344, 0)</f>
        <v>0</v>
      </c>
    </row>
    <row r="348" spans="1:26" ht="57" x14ac:dyDescent="0.2">
      <c r="A348" s="40" t="str">
        <f>Source!E132</f>
        <v>34</v>
      </c>
      <c r="B348" s="41" t="str">
        <f>Source!F132</f>
        <v>м08-03-526-01</v>
      </c>
      <c r="C348" s="41" t="str">
        <f>Source!G132</f>
        <v>Установка автоматов  одно-, двух-, трехполюсный, устанавливаемый на конструкции на стене или колонне, на ток до 25 А</v>
      </c>
      <c r="D348" s="24" t="str">
        <f>Source!H132</f>
        <v>ШТ</v>
      </c>
      <c r="E348" s="11">
        <f>Source!I132</f>
        <v>2</v>
      </c>
      <c r="F348" s="25">
        <f>Source!AL132+Source!AM132+Source!AO132</f>
        <v>35.980000000000004</v>
      </c>
      <c r="G348" s="26"/>
      <c r="H348" s="25"/>
      <c r="I348" s="26" t="str">
        <f>Source!BO132</f>
        <v/>
      </c>
      <c r="J348" s="26"/>
      <c r="K348" s="25"/>
      <c r="L348" s="27"/>
      <c r="S348">
        <f>ROUND((Source!FX132/100)*((ROUND(Source!AF132*Source!I132, 2)+ROUND(Source!AE132*Source!I132, 2))), 2)</f>
        <v>28.2</v>
      </c>
      <c r="T348">
        <f>Source!X132</f>
        <v>171.43</v>
      </c>
      <c r="U348">
        <f>ROUND((Source!FY132/100)*((ROUND(Source!AF132*Source!I132, 2)+ROUND(Source!AE132*Source!I132, 2))), 2)</f>
        <v>19.29</v>
      </c>
      <c r="V348">
        <f>Source!Y132</f>
        <v>117.29</v>
      </c>
    </row>
    <row r="349" spans="1:26" ht="14.25" x14ac:dyDescent="0.2">
      <c r="A349" s="40"/>
      <c r="B349" s="41"/>
      <c r="C349" s="41" t="s">
        <v>1333</v>
      </c>
      <c r="D349" s="24"/>
      <c r="E349" s="11"/>
      <c r="F349" s="25">
        <f>Source!AO132</f>
        <v>14.84</v>
      </c>
      <c r="G349" s="26" t="str">
        <f>Source!DG132</f>
        <v/>
      </c>
      <c r="H349" s="25">
        <f>ROUND(Source!AF132*Source!I132, 2)</f>
        <v>29.68</v>
      </c>
      <c r="I349" s="26"/>
      <c r="J349" s="26">
        <f>IF(Source!BA132&lt;&gt; 0, Source!BA132, 1)</f>
        <v>6.08</v>
      </c>
      <c r="K349" s="25">
        <f>Source!S132</f>
        <v>180.45</v>
      </c>
      <c r="L349" s="27"/>
      <c r="R349">
        <f>H349</f>
        <v>29.68</v>
      </c>
    </row>
    <row r="350" spans="1:26" ht="14.25" x14ac:dyDescent="0.2">
      <c r="A350" s="40"/>
      <c r="B350" s="41"/>
      <c r="C350" s="41" t="s">
        <v>342</v>
      </c>
      <c r="D350" s="24"/>
      <c r="E350" s="11"/>
      <c r="F350" s="25">
        <f>Source!AM132</f>
        <v>1.05</v>
      </c>
      <c r="G350" s="26" t="str">
        <f>Source!DE132</f>
        <v/>
      </c>
      <c r="H350" s="25">
        <f>ROUND(Source!AD132*Source!I132, 2)</f>
        <v>2.1</v>
      </c>
      <c r="I350" s="26"/>
      <c r="J350" s="26">
        <f>IF(Source!BB132&lt;&gt; 0, Source!BB132, 1)</f>
        <v>6.08</v>
      </c>
      <c r="K350" s="25">
        <f>Source!Q132</f>
        <v>12.77</v>
      </c>
      <c r="L350" s="27"/>
    </row>
    <row r="351" spans="1:26" ht="14.25" x14ac:dyDescent="0.2">
      <c r="A351" s="40"/>
      <c r="B351" s="41"/>
      <c r="C351" s="41" t="s">
        <v>1340</v>
      </c>
      <c r="D351" s="24"/>
      <c r="E351" s="11"/>
      <c r="F351" s="25">
        <f>Source!AL132</f>
        <v>20.09</v>
      </c>
      <c r="G351" s="26" t="str">
        <f>Source!DD132</f>
        <v/>
      </c>
      <c r="H351" s="25">
        <f>ROUND(Source!AC132*Source!I132, 2)</f>
        <v>40.18</v>
      </c>
      <c r="I351" s="26"/>
      <c r="J351" s="26">
        <f>IF(Source!BC132&lt;&gt; 0, Source!BC132, 1)</f>
        <v>6.08</v>
      </c>
      <c r="K351" s="25">
        <f>Source!P132</f>
        <v>244.29</v>
      </c>
      <c r="L351" s="27"/>
    </row>
    <row r="352" spans="1:26" ht="14.25" x14ac:dyDescent="0.2">
      <c r="A352" s="40"/>
      <c r="B352" s="41"/>
      <c r="C352" s="41" t="s">
        <v>1335</v>
      </c>
      <c r="D352" s="24" t="s">
        <v>1336</v>
      </c>
      <c r="E352" s="11">
        <f>Source!BZ132</f>
        <v>95</v>
      </c>
      <c r="F352" s="44"/>
      <c r="G352" s="26"/>
      <c r="H352" s="25">
        <f>SUM(S348:S355)</f>
        <v>28.2</v>
      </c>
      <c r="I352" s="29"/>
      <c r="J352" s="23">
        <f>Source!AT132</f>
        <v>95</v>
      </c>
      <c r="K352" s="25">
        <f>SUM(T348:T355)</f>
        <v>171.43</v>
      </c>
      <c r="L352" s="27"/>
    </row>
    <row r="353" spans="1:26" ht="14.25" x14ac:dyDescent="0.2">
      <c r="A353" s="40"/>
      <c r="B353" s="41"/>
      <c r="C353" s="41" t="s">
        <v>1337</v>
      </c>
      <c r="D353" s="24" t="s">
        <v>1336</v>
      </c>
      <c r="E353" s="11">
        <f>Source!CA132</f>
        <v>65</v>
      </c>
      <c r="F353" s="44"/>
      <c r="G353" s="26"/>
      <c r="H353" s="25">
        <f>SUM(U348:U355)</f>
        <v>19.29</v>
      </c>
      <c r="I353" s="29"/>
      <c r="J353" s="23">
        <f>Source!AU132</f>
        <v>65</v>
      </c>
      <c r="K353" s="25">
        <f>SUM(V348:V355)</f>
        <v>117.29</v>
      </c>
      <c r="L353" s="27"/>
    </row>
    <row r="354" spans="1:26" ht="14.25" x14ac:dyDescent="0.2">
      <c r="A354" s="40"/>
      <c r="B354" s="41"/>
      <c r="C354" s="41" t="s">
        <v>1338</v>
      </c>
      <c r="D354" s="24" t="s">
        <v>1339</v>
      </c>
      <c r="E354" s="11">
        <f>Source!AQ132</f>
        <v>1.56</v>
      </c>
      <c r="F354" s="25"/>
      <c r="G354" s="26" t="str">
        <f>Source!DI132</f>
        <v/>
      </c>
      <c r="H354" s="25"/>
      <c r="I354" s="26"/>
      <c r="J354" s="26"/>
      <c r="K354" s="25"/>
      <c r="L354" s="37">
        <f>Source!U132</f>
        <v>3.12</v>
      </c>
    </row>
    <row r="355" spans="1:26" ht="28.5" x14ac:dyDescent="0.2">
      <c r="A355" s="42" t="str">
        <f>Source!E133</f>
        <v>34,1</v>
      </c>
      <c r="B355" s="43" t="str">
        <f>Source!F133</f>
        <v>62.1.01.02-0002</v>
      </c>
      <c r="C355" s="43" t="str">
        <f>Source!G133</f>
        <v>Автоматы дифференциальные двухполюсные 16A, 30MA тип АВДТ-32</v>
      </c>
      <c r="D355" s="30" t="str">
        <f>Source!H133</f>
        <v>шт.</v>
      </c>
      <c r="E355" s="31">
        <f>Source!I133</f>
        <v>2</v>
      </c>
      <c r="F355" s="32">
        <f>Source!AL133+Source!AM133+Source!AO133</f>
        <v>246.69</v>
      </c>
      <c r="G355" s="39" t="s">
        <v>3</v>
      </c>
      <c r="H355" s="32">
        <f>ROUND(Source!AC133*Source!I133, 2)+ROUND(Source!AD133*Source!I133, 2)+ROUND(Source!AF133*Source!I133, 2)</f>
        <v>493.38</v>
      </c>
      <c r="I355" s="33"/>
      <c r="J355" s="33">
        <f>IF(Source!BC133&lt;&gt; 0, Source!BC133, 1)</f>
        <v>6.08</v>
      </c>
      <c r="K355" s="32">
        <f>Source!O133</f>
        <v>2999.75</v>
      </c>
      <c r="L355" s="36"/>
      <c r="S355">
        <f>ROUND((Source!FX133/100)*((ROUND(Source!AF133*Source!I133, 2)+ROUND(Source!AE133*Source!I133, 2))), 2)</f>
        <v>0</v>
      </c>
      <c r="T355">
        <f>Source!X133</f>
        <v>0</v>
      </c>
      <c r="U355">
        <f>ROUND((Source!FY133/100)*((ROUND(Source!AF133*Source!I133, 2)+ROUND(Source!AE133*Source!I133, 2))), 2)</f>
        <v>0</v>
      </c>
      <c r="V355">
        <f>Source!Y133</f>
        <v>0</v>
      </c>
      <c r="W355">
        <f>IF(Source!BI133&lt;=1,H355, 0)</f>
        <v>0</v>
      </c>
      <c r="X355">
        <f>IF(Source!BI133=2,H355, 0)</f>
        <v>493.38</v>
      </c>
      <c r="Y355">
        <f>IF(Source!BI133=3,H355, 0)</f>
        <v>0</v>
      </c>
      <c r="Z355">
        <f>IF(Source!BI133=4,H355, 0)</f>
        <v>0</v>
      </c>
    </row>
    <row r="356" spans="1:26" ht="15" x14ac:dyDescent="0.25">
      <c r="G356" s="49">
        <f>H349+H350+H351+H352+H353+SUM(H355:H355)</f>
        <v>612.83000000000004</v>
      </c>
      <c r="H356" s="49"/>
      <c r="J356" s="49">
        <f>K349+K350+K351+K352+K353+SUM(K355:K355)</f>
        <v>3725.98</v>
      </c>
      <c r="K356" s="49"/>
      <c r="L356" s="35">
        <f>Source!U132</f>
        <v>3.12</v>
      </c>
      <c r="O356" s="20">
        <f>G356</f>
        <v>612.83000000000004</v>
      </c>
      <c r="P356" s="20">
        <f>J356</f>
        <v>3725.98</v>
      </c>
      <c r="Q356" s="20">
        <f>L356</f>
        <v>3.12</v>
      </c>
      <c r="W356">
        <f>IF(Source!BI132&lt;=1,H349+H350+H351+H352+H353, 0)</f>
        <v>0</v>
      </c>
      <c r="X356">
        <f>IF(Source!BI132=2,H349+H350+H351+H352+H353, 0)</f>
        <v>119.45000000000002</v>
      </c>
      <c r="Y356">
        <f>IF(Source!BI132=3,H349+H350+H351+H352+H353, 0)</f>
        <v>0</v>
      </c>
      <c r="Z356">
        <f>IF(Source!BI132=4,H349+H350+H351+H352+H353, 0)</f>
        <v>0</v>
      </c>
    </row>
    <row r="357" spans="1:26" ht="14.25" x14ac:dyDescent="0.2">
      <c r="A357" s="40" t="str">
        <f>Source!E134</f>
        <v>35</v>
      </c>
      <c r="B357" s="41" t="str">
        <f>Source!F134</f>
        <v>м08-03-575-01</v>
      </c>
      <c r="C357" s="41" t="str">
        <f>Source!G134</f>
        <v>Прибор или аппарат</v>
      </c>
      <c r="D357" s="24" t="str">
        <f>Source!H134</f>
        <v>ШТ</v>
      </c>
      <c r="E357" s="11">
        <f>Source!I134</f>
        <v>7</v>
      </c>
      <c r="F357" s="25">
        <f>Source!AL134+Source!AM134+Source!AO134</f>
        <v>11.51</v>
      </c>
      <c r="G357" s="26"/>
      <c r="H357" s="25"/>
      <c r="I357" s="26" t="str">
        <f>Source!BO134</f>
        <v/>
      </c>
      <c r="J357" s="26"/>
      <c r="K357" s="25"/>
      <c r="L357" s="27"/>
      <c r="S357">
        <f>ROUND((Source!FX134/100)*((ROUND(Source!AF134*Source!I134, 2)+ROUND(Source!AE134*Source!I134, 2))), 2)</f>
        <v>73.88</v>
      </c>
      <c r="T357">
        <f>Source!X134</f>
        <v>449.2</v>
      </c>
      <c r="U357">
        <f>ROUND((Source!FY134/100)*((ROUND(Source!AF134*Source!I134, 2)+ROUND(Source!AE134*Source!I134, 2))), 2)</f>
        <v>50.55</v>
      </c>
      <c r="V357">
        <f>Source!Y134</f>
        <v>307.35000000000002</v>
      </c>
    </row>
    <row r="358" spans="1:26" ht="14.25" x14ac:dyDescent="0.2">
      <c r="A358" s="40"/>
      <c r="B358" s="41"/>
      <c r="C358" s="41" t="s">
        <v>1333</v>
      </c>
      <c r="D358" s="24"/>
      <c r="E358" s="11"/>
      <c r="F358" s="25">
        <f>Source!AO134</f>
        <v>11.11</v>
      </c>
      <c r="G358" s="26" t="str">
        <f>Source!DG134</f>
        <v/>
      </c>
      <c r="H358" s="25">
        <f>ROUND(Source!AF134*Source!I134, 2)</f>
        <v>77.77</v>
      </c>
      <c r="I358" s="26"/>
      <c r="J358" s="26">
        <f>IF(Source!BA134&lt;&gt; 0, Source!BA134, 1)</f>
        <v>6.08</v>
      </c>
      <c r="K358" s="25">
        <f>Source!S134</f>
        <v>472.84</v>
      </c>
      <c r="L358" s="27"/>
      <c r="R358">
        <f>H358</f>
        <v>77.77</v>
      </c>
    </row>
    <row r="359" spans="1:26" ht="14.25" x14ac:dyDescent="0.2">
      <c r="A359" s="40"/>
      <c r="B359" s="41"/>
      <c r="C359" s="41" t="s">
        <v>1340</v>
      </c>
      <c r="D359" s="24"/>
      <c r="E359" s="11"/>
      <c r="F359" s="25">
        <f>Source!AL134</f>
        <v>0.4</v>
      </c>
      <c r="G359" s="26" t="str">
        <f>Source!DD134</f>
        <v/>
      </c>
      <c r="H359" s="25">
        <f>ROUND(Source!AC134*Source!I134, 2)</f>
        <v>2.8</v>
      </c>
      <c r="I359" s="26"/>
      <c r="J359" s="26">
        <f>IF(Source!BC134&lt;&gt; 0, Source!BC134, 1)</f>
        <v>6.08</v>
      </c>
      <c r="K359" s="25">
        <f>Source!P134</f>
        <v>17.02</v>
      </c>
      <c r="L359" s="27"/>
    </row>
    <row r="360" spans="1:26" ht="14.25" x14ac:dyDescent="0.2">
      <c r="A360" s="40"/>
      <c r="B360" s="41"/>
      <c r="C360" s="41" t="s">
        <v>1335</v>
      </c>
      <c r="D360" s="24" t="s">
        <v>1336</v>
      </c>
      <c r="E360" s="11">
        <f>Source!BZ134</f>
        <v>95</v>
      </c>
      <c r="F360" s="44"/>
      <c r="G360" s="26"/>
      <c r="H360" s="25">
        <f>SUM(S357:S364)</f>
        <v>73.88</v>
      </c>
      <c r="I360" s="29"/>
      <c r="J360" s="23">
        <f>Source!AT134</f>
        <v>95</v>
      </c>
      <c r="K360" s="25">
        <f>SUM(T357:T364)</f>
        <v>449.2</v>
      </c>
      <c r="L360" s="27"/>
    </row>
    <row r="361" spans="1:26" ht="14.25" x14ac:dyDescent="0.2">
      <c r="A361" s="40"/>
      <c r="B361" s="41"/>
      <c r="C361" s="41" t="s">
        <v>1337</v>
      </c>
      <c r="D361" s="24" t="s">
        <v>1336</v>
      </c>
      <c r="E361" s="11">
        <f>Source!CA134</f>
        <v>65</v>
      </c>
      <c r="F361" s="44"/>
      <c r="G361" s="26"/>
      <c r="H361" s="25">
        <f>SUM(U357:U364)</f>
        <v>50.55</v>
      </c>
      <c r="I361" s="29"/>
      <c r="J361" s="23">
        <f>Source!AU134</f>
        <v>65</v>
      </c>
      <c r="K361" s="25">
        <f>SUM(V357:V364)</f>
        <v>307.35000000000002</v>
      </c>
      <c r="L361" s="27"/>
    </row>
    <row r="362" spans="1:26" ht="14.25" x14ac:dyDescent="0.2">
      <c r="A362" s="40"/>
      <c r="B362" s="41"/>
      <c r="C362" s="41" t="s">
        <v>1338</v>
      </c>
      <c r="D362" s="24" t="s">
        <v>1339</v>
      </c>
      <c r="E362" s="11">
        <f>Source!AQ134</f>
        <v>1.1200000000000001</v>
      </c>
      <c r="F362" s="25"/>
      <c r="G362" s="26" t="str">
        <f>Source!DI134</f>
        <v/>
      </c>
      <c r="H362" s="25"/>
      <c r="I362" s="26"/>
      <c r="J362" s="26"/>
      <c r="K362" s="25"/>
      <c r="L362" s="37">
        <f>Source!U134</f>
        <v>7.8400000000000007</v>
      </c>
    </row>
    <row r="363" spans="1:26" ht="42.75" x14ac:dyDescent="0.2">
      <c r="A363" s="40" t="str">
        <f>Source!E135</f>
        <v>35,1</v>
      </c>
      <c r="B363" s="41" t="str">
        <f>Source!F135</f>
        <v>62.1.01.09-0021</v>
      </c>
      <c r="C363" s="41" t="str">
        <f>Source!G135</f>
        <v>Выключатели автоматические «IEK» ВА47-29 3Р 63А, характеристика С прим.</v>
      </c>
      <c r="D363" s="24" t="str">
        <f>Source!H135</f>
        <v>шт.</v>
      </c>
      <c r="E363" s="11">
        <f>Source!I135</f>
        <v>1</v>
      </c>
      <c r="F363" s="25">
        <f>Source!AL135+Source!AM135+Source!AO135</f>
        <v>39.25</v>
      </c>
      <c r="G363" s="38" t="s">
        <v>3</v>
      </c>
      <c r="H363" s="25">
        <f>ROUND(Source!AC135*Source!I135, 2)+ROUND(Source!AD135*Source!I135, 2)+ROUND(Source!AF135*Source!I135, 2)</f>
        <v>39.25</v>
      </c>
      <c r="I363" s="26"/>
      <c r="J363" s="26">
        <f>IF(Source!BC135&lt;&gt; 0, Source!BC135, 1)</f>
        <v>6.08</v>
      </c>
      <c r="K363" s="25">
        <f>Source!O135</f>
        <v>238.64</v>
      </c>
      <c r="L363" s="27"/>
      <c r="S363">
        <f>ROUND((Source!FX135/100)*((ROUND(Source!AF135*Source!I135, 2)+ROUND(Source!AE135*Source!I135, 2))), 2)</f>
        <v>0</v>
      </c>
      <c r="T363">
        <f>Source!X135</f>
        <v>0</v>
      </c>
      <c r="U363">
        <f>ROUND((Source!FY135/100)*((ROUND(Source!AF135*Source!I135, 2)+ROUND(Source!AE135*Source!I135, 2))), 2)</f>
        <v>0</v>
      </c>
      <c r="V363">
        <f>Source!Y135</f>
        <v>0</v>
      </c>
      <c r="W363">
        <f>IF(Source!BI135&lt;=1,H363, 0)</f>
        <v>0</v>
      </c>
      <c r="X363">
        <f>IF(Source!BI135=2,H363, 0)</f>
        <v>39.25</v>
      </c>
      <c r="Y363">
        <f>IF(Source!BI135=3,H363, 0)</f>
        <v>0</v>
      </c>
      <c r="Z363">
        <f>IF(Source!BI135=4,H363, 0)</f>
        <v>0</v>
      </c>
    </row>
    <row r="364" spans="1:26" ht="42.75" x14ac:dyDescent="0.2">
      <c r="A364" s="42" t="str">
        <f>Source!E136</f>
        <v>35,2</v>
      </c>
      <c r="B364" s="43" t="str">
        <f>Source!F136</f>
        <v>62.1.01.09-0009</v>
      </c>
      <c r="C364" s="43" t="str">
        <f>Source!G136</f>
        <v>Выключатели автоматические «IEK» ВА47-29 1Р 63А, характеристика С прим.</v>
      </c>
      <c r="D364" s="30" t="str">
        <f>Source!H136</f>
        <v>шт.</v>
      </c>
      <c r="E364" s="31">
        <f>Source!I136</f>
        <v>6</v>
      </c>
      <c r="F364" s="32">
        <f>Source!AL136+Source!AM136+Source!AO136</f>
        <v>13.12</v>
      </c>
      <c r="G364" s="39" t="s">
        <v>3</v>
      </c>
      <c r="H364" s="32">
        <f>ROUND(Source!AC136*Source!I136, 2)+ROUND(Source!AD136*Source!I136, 2)+ROUND(Source!AF136*Source!I136, 2)</f>
        <v>78.72</v>
      </c>
      <c r="I364" s="33"/>
      <c r="J364" s="33">
        <f>IF(Source!BC136&lt;&gt; 0, Source!BC136, 1)</f>
        <v>6.08</v>
      </c>
      <c r="K364" s="32">
        <f>Source!O136</f>
        <v>478.62</v>
      </c>
      <c r="L364" s="36"/>
      <c r="S364">
        <f>ROUND((Source!FX136/100)*((ROUND(Source!AF136*Source!I136, 2)+ROUND(Source!AE136*Source!I136, 2))), 2)</f>
        <v>0</v>
      </c>
      <c r="T364">
        <f>Source!X136</f>
        <v>0</v>
      </c>
      <c r="U364">
        <f>ROUND((Source!FY136/100)*((ROUND(Source!AF136*Source!I136, 2)+ROUND(Source!AE136*Source!I136, 2))), 2)</f>
        <v>0</v>
      </c>
      <c r="V364">
        <f>Source!Y136</f>
        <v>0</v>
      </c>
      <c r="W364">
        <f>IF(Source!BI136&lt;=1,H364, 0)</f>
        <v>0</v>
      </c>
      <c r="X364">
        <f>IF(Source!BI136=2,H364, 0)</f>
        <v>78.72</v>
      </c>
      <c r="Y364">
        <f>IF(Source!BI136=3,H364, 0)</f>
        <v>0</v>
      </c>
      <c r="Z364">
        <f>IF(Source!BI136=4,H364, 0)</f>
        <v>0</v>
      </c>
    </row>
    <row r="365" spans="1:26" ht="15" x14ac:dyDescent="0.25">
      <c r="G365" s="49">
        <f>H358+H359+H360+H361+SUM(H363:H364)</f>
        <v>322.97000000000003</v>
      </c>
      <c r="H365" s="49"/>
      <c r="J365" s="49">
        <f>K358+K359+K360+K361+SUM(K363:K364)</f>
        <v>1963.6699999999998</v>
      </c>
      <c r="K365" s="49"/>
      <c r="L365" s="35">
        <f>Source!U134</f>
        <v>7.8400000000000007</v>
      </c>
      <c r="O365" s="20">
        <f>G365</f>
        <v>322.97000000000003</v>
      </c>
      <c r="P365" s="20">
        <f>J365</f>
        <v>1963.6699999999998</v>
      </c>
      <c r="Q365" s="20">
        <f>L365</f>
        <v>7.8400000000000007</v>
      </c>
      <c r="W365">
        <f>IF(Source!BI134&lt;=1,H358+H359+H360+H361, 0)</f>
        <v>0</v>
      </c>
      <c r="X365">
        <f>IF(Source!BI134=2,H358+H359+H360+H361, 0)</f>
        <v>205</v>
      </c>
      <c r="Y365">
        <f>IF(Source!BI134=3,H358+H359+H360+H361, 0)</f>
        <v>0</v>
      </c>
      <c r="Z365">
        <f>IF(Source!BI134=4,H358+H359+H360+H361, 0)</f>
        <v>0</v>
      </c>
    </row>
    <row r="366" spans="1:26" ht="42.75" x14ac:dyDescent="0.2">
      <c r="A366" s="40" t="str">
        <f>Source!E137</f>
        <v>36</v>
      </c>
      <c r="B366" s="41" t="str">
        <f>Source!F137</f>
        <v>м08-03-594-03</v>
      </c>
      <c r="C366" s="41" t="str">
        <f>Source!G137</f>
        <v>Светильник отдельно устанавливаемый на штырях с количеством ламп в светильнике до 4</v>
      </c>
      <c r="D366" s="24" t="str">
        <f>Source!H137</f>
        <v>100 ШТ</v>
      </c>
      <c r="E366" s="11">
        <f>Source!I137</f>
        <v>0.68</v>
      </c>
      <c r="F366" s="25">
        <f>Source!AL137+Source!AM137+Source!AO137</f>
        <v>1523.5700000000002</v>
      </c>
      <c r="G366" s="26"/>
      <c r="H366" s="25"/>
      <c r="I366" s="26" t="str">
        <f>Source!BO137</f>
        <v/>
      </c>
      <c r="J366" s="26"/>
      <c r="K366" s="25"/>
      <c r="L366" s="27"/>
      <c r="S366">
        <f>ROUND((Source!FX137/100)*((ROUND(Source!AF137*Source!I137, 2)+ROUND(Source!AE137*Source!I137, 2))), 2)</f>
        <v>871.26</v>
      </c>
      <c r="T366">
        <f>Source!X137</f>
        <v>5297.3</v>
      </c>
      <c r="U366">
        <f>ROUND((Source!FY137/100)*((ROUND(Source!AF137*Source!I137, 2)+ROUND(Source!AE137*Source!I137, 2))), 2)</f>
        <v>596.13</v>
      </c>
      <c r="V366">
        <f>Source!Y137</f>
        <v>3624.47</v>
      </c>
    </row>
    <row r="367" spans="1:26" ht="14.25" x14ac:dyDescent="0.2">
      <c r="A367" s="40"/>
      <c r="B367" s="41"/>
      <c r="C367" s="41" t="s">
        <v>1333</v>
      </c>
      <c r="D367" s="24"/>
      <c r="E367" s="11"/>
      <c r="F367" s="25">
        <f>Source!AO137</f>
        <v>1341.18</v>
      </c>
      <c r="G367" s="26" t="str">
        <f>Source!DG137</f>
        <v/>
      </c>
      <c r="H367" s="25">
        <f>ROUND(Source!AF137*Source!I137, 2)</f>
        <v>912</v>
      </c>
      <c r="I367" s="26"/>
      <c r="J367" s="26">
        <f>IF(Source!BA137&lt;&gt; 0, Source!BA137, 1)</f>
        <v>6.08</v>
      </c>
      <c r="K367" s="25">
        <f>Source!S137</f>
        <v>5544.97</v>
      </c>
      <c r="L367" s="27"/>
      <c r="R367">
        <f>H367</f>
        <v>912</v>
      </c>
    </row>
    <row r="368" spans="1:26" ht="14.25" x14ac:dyDescent="0.2">
      <c r="A368" s="40"/>
      <c r="B368" s="41"/>
      <c r="C368" s="41" t="s">
        <v>342</v>
      </c>
      <c r="D368" s="24"/>
      <c r="E368" s="11"/>
      <c r="F368" s="25">
        <f>Source!AM137</f>
        <v>53.31</v>
      </c>
      <c r="G368" s="26" t="str">
        <f>Source!DE137</f>
        <v/>
      </c>
      <c r="H368" s="25">
        <f>ROUND(Source!AD137*Source!I137, 2)</f>
        <v>36.25</v>
      </c>
      <c r="I368" s="26"/>
      <c r="J368" s="26">
        <f>IF(Source!BB137&lt;&gt; 0, Source!BB137, 1)</f>
        <v>6.08</v>
      </c>
      <c r="K368" s="25">
        <f>Source!Q137</f>
        <v>220.4</v>
      </c>
      <c r="L368" s="27"/>
    </row>
    <row r="369" spans="1:26" ht="14.25" x14ac:dyDescent="0.2">
      <c r="A369" s="40"/>
      <c r="B369" s="41"/>
      <c r="C369" s="41" t="s">
        <v>1334</v>
      </c>
      <c r="D369" s="24"/>
      <c r="E369" s="11"/>
      <c r="F369" s="25">
        <f>Source!AN137</f>
        <v>7.53</v>
      </c>
      <c r="G369" s="26" t="str">
        <f>Source!DF137</f>
        <v/>
      </c>
      <c r="H369" s="28">
        <f>ROUND(Source!AE137*Source!I137, 2)</f>
        <v>5.12</v>
      </c>
      <c r="I369" s="26"/>
      <c r="J369" s="26">
        <f>IF(Source!BS137&lt;&gt; 0, Source!BS137, 1)</f>
        <v>6.08</v>
      </c>
      <c r="K369" s="28">
        <f>Source!R137</f>
        <v>31.13</v>
      </c>
      <c r="L369" s="27"/>
      <c r="R369">
        <f>H369</f>
        <v>5.12</v>
      </c>
    </row>
    <row r="370" spans="1:26" ht="14.25" x14ac:dyDescent="0.2">
      <c r="A370" s="40"/>
      <c r="B370" s="41"/>
      <c r="C370" s="41" t="s">
        <v>1340</v>
      </c>
      <c r="D370" s="24"/>
      <c r="E370" s="11"/>
      <c r="F370" s="25">
        <f>Source!AL137</f>
        <v>129.08000000000001</v>
      </c>
      <c r="G370" s="26" t="str">
        <f>Source!DD137</f>
        <v/>
      </c>
      <c r="H370" s="25">
        <f>ROUND(Source!AC137*Source!I137, 2)</f>
        <v>87.77</v>
      </c>
      <c r="I370" s="26"/>
      <c r="J370" s="26">
        <f>IF(Source!BC137&lt;&gt; 0, Source!BC137, 1)</f>
        <v>6.08</v>
      </c>
      <c r="K370" s="25">
        <f>Source!P137</f>
        <v>533.66999999999996</v>
      </c>
      <c r="L370" s="27"/>
    </row>
    <row r="371" spans="1:26" ht="14.25" x14ac:dyDescent="0.2">
      <c r="A371" s="40"/>
      <c r="B371" s="41"/>
      <c r="C371" s="41" t="s">
        <v>1335</v>
      </c>
      <c r="D371" s="24" t="s">
        <v>1336</v>
      </c>
      <c r="E371" s="11">
        <f>Source!BZ137</f>
        <v>95</v>
      </c>
      <c r="F371" s="44"/>
      <c r="G371" s="26"/>
      <c r="H371" s="25">
        <f>SUM(S366:S374)</f>
        <v>871.26</v>
      </c>
      <c r="I371" s="29"/>
      <c r="J371" s="23">
        <f>Source!AT137</f>
        <v>95</v>
      </c>
      <c r="K371" s="25">
        <f>SUM(T366:T374)</f>
        <v>5297.3</v>
      </c>
      <c r="L371" s="27"/>
    </row>
    <row r="372" spans="1:26" ht="14.25" x14ac:dyDescent="0.2">
      <c r="A372" s="40"/>
      <c r="B372" s="41"/>
      <c r="C372" s="41" t="s">
        <v>1337</v>
      </c>
      <c r="D372" s="24" t="s">
        <v>1336</v>
      </c>
      <c r="E372" s="11">
        <f>Source!CA137</f>
        <v>65</v>
      </c>
      <c r="F372" s="44"/>
      <c r="G372" s="26"/>
      <c r="H372" s="25">
        <f>SUM(U366:U374)</f>
        <v>596.13</v>
      </c>
      <c r="I372" s="29"/>
      <c r="J372" s="23">
        <f>Source!AU137</f>
        <v>65</v>
      </c>
      <c r="K372" s="25">
        <f>SUM(V366:V374)</f>
        <v>3624.47</v>
      </c>
      <c r="L372" s="27"/>
    </row>
    <row r="373" spans="1:26" ht="14.25" x14ac:dyDescent="0.2">
      <c r="A373" s="40"/>
      <c r="B373" s="41"/>
      <c r="C373" s="41" t="s">
        <v>1338</v>
      </c>
      <c r="D373" s="24" t="s">
        <v>1339</v>
      </c>
      <c r="E373" s="11">
        <f>Source!AQ137</f>
        <v>135.19999999999999</v>
      </c>
      <c r="F373" s="25"/>
      <c r="G373" s="26" t="str">
        <f>Source!DI137</f>
        <v/>
      </c>
      <c r="H373" s="25"/>
      <c r="I373" s="26"/>
      <c r="J373" s="26"/>
      <c r="K373" s="25"/>
      <c r="L373" s="37">
        <f>Source!U137</f>
        <v>91.935999999999993</v>
      </c>
    </row>
    <row r="374" spans="1:26" ht="57" x14ac:dyDescent="0.2">
      <c r="A374" s="42" t="str">
        <f>Source!E138</f>
        <v>36,1</v>
      </c>
      <c r="B374" s="43" t="str">
        <f>Source!F138</f>
        <v>20.3.03.04-0416</v>
      </c>
      <c r="C374" s="43" t="str">
        <f>Source!G138</f>
        <v>Светильники люминесцентные с призматическим рассеивателем встраиваемые типа PRS/R 418 (595) с ЭПРА прим.</v>
      </c>
      <c r="D374" s="30" t="str">
        <f>Source!H138</f>
        <v>шт.</v>
      </c>
      <c r="E374" s="31">
        <f>Source!I138</f>
        <v>68</v>
      </c>
      <c r="F374" s="32">
        <f>Source!AL138+Source!AM138+Source!AO138</f>
        <v>414.69</v>
      </c>
      <c r="G374" s="39" t="s">
        <v>3</v>
      </c>
      <c r="H374" s="32">
        <f>ROUND(Source!AC138*Source!I138, 2)+ROUND(Source!AD138*Source!I138, 2)+ROUND(Source!AF138*Source!I138, 2)</f>
        <v>28198.92</v>
      </c>
      <c r="I374" s="33"/>
      <c r="J374" s="33">
        <f>IF(Source!BC138&lt;&gt; 0, Source!BC138, 1)</f>
        <v>6.08</v>
      </c>
      <c r="K374" s="32">
        <f>Source!O138</f>
        <v>171449.43</v>
      </c>
      <c r="L374" s="36"/>
      <c r="S374">
        <f>ROUND((Source!FX138/100)*((ROUND(Source!AF138*Source!I138, 2)+ROUND(Source!AE138*Source!I138, 2))), 2)</f>
        <v>0</v>
      </c>
      <c r="T374">
        <f>Source!X138</f>
        <v>0</v>
      </c>
      <c r="U374">
        <f>ROUND((Source!FY138/100)*((ROUND(Source!AF138*Source!I138, 2)+ROUND(Source!AE138*Source!I138, 2))), 2)</f>
        <v>0</v>
      </c>
      <c r="V374">
        <f>Source!Y138</f>
        <v>0</v>
      </c>
      <c r="W374">
        <f>IF(Source!BI138&lt;=1,H374, 0)</f>
        <v>0</v>
      </c>
      <c r="X374">
        <f>IF(Source!BI138=2,H374, 0)</f>
        <v>28198.92</v>
      </c>
      <c r="Y374">
        <f>IF(Source!BI138=3,H374, 0)</f>
        <v>0</v>
      </c>
      <c r="Z374">
        <f>IF(Source!BI138=4,H374, 0)</f>
        <v>0</v>
      </c>
    </row>
    <row r="375" spans="1:26" ht="15" x14ac:dyDescent="0.25">
      <c r="G375" s="49">
        <f>H367+H368+H370+H371+H372+SUM(H374:H374)</f>
        <v>30702.329999999998</v>
      </c>
      <c r="H375" s="49"/>
      <c r="J375" s="49">
        <f>K367+K368+K370+K371+K372+SUM(K374:K374)</f>
        <v>186670.24</v>
      </c>
      <c r="K375" s="49"/>
      <c r="L375" s="35">
        <f>Source!U137</f>
        <v>91.935999999999993</v>
      </c>
      <c r="O375" s="20">
        <f>G375</f>
        <v>30702.329999999998</v>
      </c>
      <c r="P375" s="20">
        <f>J375</f>
        <v>186670.24</v>
      </c>
      <c r="Q375" s="20">
        <f>L375</f>
        <v>91.935999999999993</v>
      </c>
      <c r="W375">
        <f>IF(Source!BI137&lt;=1,H367+H368+H370+H371+H372, 0)</f>
        <v>0</v>
      </c>
      <c r="X375">
        <f>IF(Source!BI137=2,H367+H368+H370+H371+H372, 0)</f>
        <v>2503.41</v>
      </c>
      <c r="Y375">
        <f>IF(Source!BI137=3,H367+H368+H370+H371+H372, 0)</f>
        <v>0</v>
      </c>
      <c r="Z375">
        <f>IF(Source!BI137=4,H367+H368+H370+H371+H372, 0)</f>
        <v>0</v>
      </c>
    </row>
    <row r="376" spans="1:26" ht="71.25" x14ac:dyDescent="0.2">
      <c r="A376" s="40" t="str">
        <f>Source!E139</f>
        <v>37</v>
      </c>
      <c r="B376" s="41" t="str">
        <f>Source!F139</f>
        <v>м08-03-593-06</v>
      </c>
      <c r="C376" s="41" t="str">
        <f>Source!G139</f>
        <v>Установка светильников  потолочных или настенных с креплением винтами или болтами для помещений с нормальными условиями среды, одноламповый</v>
      </c>
      <c r="D376" s="24" t="str">
        <f>Source!H139</f>
        <v>100 ШТ</v>
      </c>
      <c r="E376" s="11">
        <f>Source!I139</f>
        <v>0.04</v>
      </c>
      <c r="F376" s="25">
        <f>Source!AL139+Source!AM139+Source!AO139</f>
        <v>1370.83</v>
      </c>
      <c r="G376" s="26"/>
      <c r="H376" s="25"/>
      <c r="I376" s="26" t="str">
        <f>Source!BO139</f>
        <v/>
      </c>
      <c r="J376" s="26"/>
      <c r="K376" s="25"/>
      <c r="L376" s="27"/>
      <c r="S376">
        <f>ROUND((Source!FX139/100)*((ROUND(Source!AF139*Source!I139, 2)+ROUND(Source!AE139*Source!I139, 2))), 2)</f>
        <v>27.46</v>
      </c>
      <c r="T376">
        <f>Source!X139</f>
        <v>166.97</v>
      </c>
      <c r="U376">
        <f>ROUND((Source!FY139/100)*((ROUND(Source!AF139*Source!I139, 2)+ROUND(Source!AE139*Source!I139, 2))), 2)</f>
        <v>18.79</v>
      </c>
      <c r="V376">
        <f>Source!Y139</f>
        <v>114.24</v>
      </c>
    </row>
    <row r="377" spans="1:26" ht="14.25" x14ac:dyDescent="0.2">
      <c r="A377" s="40"/>
      <c r="B377" s="41"/>
      <c r="C377" s="41" t="s">
        <v>1333</v>
      </c>
      <c r="D377" s="24"/>
      <c r="E377" s="11"/>
      <c r="F377" s="25">
        <f>Source!AO139</f>
        <v>700.75</v>
      </c>
      <c r="G377" s="26" t="str">
        <f>Source!DG139</f>
        <v/>
      </c>
      <c r="H377" s="25">
        <f>ROUND(Source!AF139*Source!I139, 2)</f>
        <v>28.03</v>
      </c>
      <c r="I377" s="26"/>
      <c r="J377" s="26">
        <f>IF(Source!BA139&lt;&gt; 0, Source!BA139, 1)</f>
        <v>6.08</v>
      </c>
      <c r="K377" s="25">
        <f>Source!S139</f>
        <v>170.42</v>
      </c>
      <c r="L377" s="27"/>
      <c r="R377">
        <f>H377</f>
        <v>28.03</v>
      </c>
    </row>
    <row r="378" spans="1:26" ht="14.25" x14ac:dyDescent="0.2">
      <c r="A378" s="40"/>
      <c r="B378" s="41"/>
      <c r="C378" s="41" t="s">
        <v>342</v>
      </c>
      <c r="D378" s="24"/>
      <c r="E378" s="11"/>
      <c r="F378" s="25">
        <f>Source!AM139</f>
        <v>155.72</v>
      </c>
      <c r="G378" s="26" t="str">
        <f>Source!DE139</f>
        <v/>
      </c>
      <c r="H378" s="25">
        <f>ROUND(Source!AD139*Source!I139, 2)</f>
        <v>6.23</v>
      </c>
      <c r="I378" s="26"/>
      <c r="J378" s="26">
        <f>IF(Source!BB139&lt;&gt; 0, Source!BB139, 1)</f>
        <v>6.08</v>
      </c>
      <c r="K378" s="25">
        <f>Source!Q139</f>
        <v>37.869999999999997</v>
      </c>
      <c r="L378" s="27"/>
    </row>
    <row r="379" spans="1:26" ht="14.25" x14ac:dyDescent="0.2">
      <c r="A379" s="40"/>
      <c r="B379" s="41"/>
      <c r="C379" s="41" t="s">
        <v>1334</v>
      </c>
      <c r="D379" s="24"/>
      <c r="E379" s="11"/>
      <c r="F379" s="25">
        <f>Source!AN139</f>
        <v>21.97</v>
      </c>
      <c r="G379" s="26" t="str">
        <f>Source!DF139</f>
        <v/>
      </c>
      <c r="H379" s="28">
        <f>ROUND(Source!AE139*Source!I139, 2)</f>
        <v>0.88</v>
      </c>
      <c r="I379" s="26"/>
      <c r="J379" s="26">
        <f>IF(Source!BS139&lt;&gt; 0, Source!BS139, 1)</f>
        <v>6.08</v>
      </c>
      <c r="K379" s="28">
        <f>Source!R139</f>
        <v>5.34</v>
      </c>
      <c r="L379" s="27"/>
      <c r="R379">
        <f>H379</f>
        <v>0.88</v>
      </c>
    </row>
    <row r="380" spans="1:26" ht="14.25" x14ac:dyDescent="0.2">
      <c r="A380" s="40"/>
      <c r="B380" s="41"/>
      <c r="C380" s="41" t="s">
        <v>1340</v>
      </c>
      <c r="D380" s="24"/>
      <c r="E380" s="11"/>
      <c r="F380" s="25">
        <f>Source!AL139</f>
        <v>514.36</v>
      </c>
      <c r="G380" s="26" t="str">
        <f>Source!DD139</f>
        <v/>
      </c>
      <c r="H380" s="25">
        <f>ROUND(Source!AC139*Source!I139, 2)</f>
        <v>20.57</v>
      </c>
      <c r="I380" s="26"/>
      <c r="J380" s="26">
        <f>IF(Source!BC139&lt;&gt; 0, Source!BC139, 1)</f>
        <v>6.08</v>
      </c>
      <c r="K380" s="25">
        <f>Source!P139</f>
        <v>125.09</v>
      </c>
      <c r="L380" s="27"/>
    </row>
    <row r="381" spans="1:26" ht="14.25" x14ac:dyDescent="0.2">
      <c r="A381" s="40"/>
      <c r="B381" s="41"/>
      <c r="C381" s="41" t="s">
        <v>1335</v>
      </c>
      <c r="D381" s="24" t="s">
        <v>1336</v>
      </c>
      <c r="E381" s="11">
        <f>Source!BZ139</f>
        <v>95</v>
      </c>
      <c r="F381" s="44"/>
      <c r="G381" s="26"/>
      <c r="H381" s="25">
        <f>SUM(S376:S384)</f>
        <v>27.46</v>
      </c>
      <c r="I381" s="29"/>
      <c r="J381" s="23">
        <f>Source!AT139</f>
        <v>95</v>
      </c>
      <c r="K381" s="25">
        <f>SUM(T376:T384)</f>
        <v>166.97</v>
      </c>
      <c r="L381" s="27"/>
    </row>
    <row r="382" spans="1:26" ht="14.25" x14ac:dyDescent="0.2">
      <c r="A382" s="40"/>
      <c r="B382" s="41"/>
      <c r="C382" s="41" t="s">
        <v>1337</v>
      </c>
      <c r="D382" s="24" t="s">
        <v>1336</v>
      </c>
      <c r="E382" s="11">
        <f>Source!CA139</f>
        <v>65</v>
      </c>
      <c r="F382" s="44"/>
      <c r="G382" s="26"/>
      <c r="H382" s="25">
        <f>SUM(U376:U384)</f>
        <v>18.79</v>
      </c>
      <c r="I382" s="29"/>
      <c r="J382" s="23">
        <f>Source!AU139</f>
        <v>65</v>
      </c>
      <c r="K382" s="25">
        <f>SUM(V376:V384)</f>
        <v>114.24</v>
      </c>
      <c r="L382" s="27"/>
    </row>
    <row r="383" spans="1:26" ht="14.25" x14ac:dyDescent="0.2">
      <c r="A383" s="40"/>
      <c r="B383" s="41"/>
      <c r="C383" s="41" t="s">
        <v>1338</v>
      </c>
      <c r="D383" s="24" t="s">
        <v>1339</v>
      </c>
      <c r="E383" s="11">
        <f>Source!AQ139</f>
        <v>70.64</v>
      </c>
      <c r="F383" s="25"/>
      <c r="G383" s="26" t="str">
        <f>Source!DI139</f>
        <v/>
      </c>
      <c r="H383" s="25"/>
      <c r="I383" s="26"/>
      <c r="J383" s="26"/>
      <c r="K383" s="25"/>
      <c r="L383" s="37">
        <f>Source!U139</f>
        <v>2.8256000000000001</v>
      </c>
    </row>
    <row r="384" spans="1:26" ht="28.5" x14ac:dyDescent="0.2">
      <c r="A384" s="42" t="str">
        <f>Source!E140</f>
        <v>37,1</v>
      </c>
      <c r="B384" s="43" t="str">
        <f>Source!F140</f>
        <v>20.3.03.04-0076</v>
      </c>
      <c r="C384" s="43" t="str">
        <f>Source!G140</f>
        <v>Светильник НПП 03-100-002 "Селена-2" прим.</v>
      </c>
      <c r="D384" s="30" t="str">
        <f>Source!H140</f>
        <v>шт.</v>
      </c>
      <c r="E384" s="31">
        <f>Source!I140</f>
        <v>4</v>
      </c>
      <c r="F384" s="32">
        <f>Source!AL140+Source!AM140+Source!AO140</f>
        <v>56.22</v>
      </c>
      <c r="G384" s="39" t="s">
        <v>3</v>
      </c>
      <c r="H384" s="32">
        <f>ROUND(Source!AC140*Source!I140, 2)+ROUND(Source!AD140*Source!I140, 2)+ROUND(Source!AF140*Source!I140, 2)</f>
        <v>224.88</v>
      </c>
      <c r="I384" s="33"/>
      <c r="J384" s="33">
        <f>IF(Source!BC140&lt;&gt; 0, Source!BC140, 1)</f>
        <v>6.08</v>
      </c>
      <c r="K384" s="32">
        <f>Source!O140</f>
        <v>1367.27</v>
      </c>
      <c r="L384" s="36"/>
      <c r="S384">
        <f>ROUND((Source!FX140/100)*((ROUND(Source!AF140*Source!I140, 2)+ROUND(Source!AE140*Source!I140, 2))), 2)</f>
        <v>0</v>
      </c>
      <c r="T384">
        <f>Source!X140</f>
        <v>0</v>
      </c>
      <c r="U384">
        <f>ROUND((Source!FY140/100)*((ROUND(Source!AF140*Source!I140, 2)+ROUND(Source!AE140*Source!I140, 2))), 2)</f>
        <v>0</v>
      </c>
      <c r="V384">
        <f>Source!Y140</f>
        <v>0</v>
      </c>
      <c r="W384">
        <f>IF(Source!BI140&lt;=1,H384, 0)</f>
        <v>0</v>
      </c>
      <c r="X384">
        <f>IF(Source!BI140=2,H384, 0)</f>
        <v>224.88</v>
      </c>
      <c r="Y384">
        <f>IF(Source!BI140=3,H384, 0)</f>
        <v>0</v>
      </c>
      <c r="Z384">
        <f>IF(Source!BI140=4,H384, 0)</f>
        <v>0</v>
      </c>
    </row>
    <row r="385" spans="1:26" ht="15" x14ac:dyDescent="0.25">
      <c r="G385" s="49">
        <f>H377+H378+H380+H381+H382+SUM(H384:H384)</f>
        <v>325.96000000000004</v>
      </c>
      <c r="H385" s="49"/>
      <c r="J385" s="49">
        <f>K377+K378+K380+K381+K382+SUM(K384:K384)</f>
        <v>1981.8600000000001</v>
      </c>
      <c r="K385" s="49"/>
      <c r="L385" s="35">
        <f>Source!U139</f>
        <v>2.8256000000000001</v>
      </c>
      <c r="O385" s="20">
        <f>G385</f>
        <v>325.96000000000004</v>
      </c>
      <c r="P385" s="20">
        <f>J385</f>
        <v>1981.8600000000001</v>
      </c>
      <c r="Q385" s="20">
        <f>L385</f>
        <v>2.8256000000000001</v>
      </c>
      <c r="W385">
        <f>IF(Source!BI139&lt;=1,H377+H378+H380+H381+H382, 0)</f>
        <v>0</v>
      </c>
      <c r="X385">
        <f>IF(Source!BI139=2,H377+H378+H380+H381+H382, 0)</f>
        <v>101.08000000000001</v>
      </c>
      <c r="Y385">
        <f>IF(Source!BI139=3,H377+H378+H380+H381+H382, 0)</f>
        <v>0</v>
      </c>
      <c r="Z385">
        <f>IF(Source!BI139=4,H377+H378+H380+H381+H382, 0)</f>
        <v>0</v>
      </c>
    </row>
    <row r="386" spans="1:26" ht="28.5" x14ac:dyDescent="0.2">
      <c r="A386" s="40" t="str">
        <f>Source!E141</f>
        <v>38</v>
      </c>
      <c r="B386" s="41" t="str">
        <f>Source!F141</f>
        <v>м08-10-010-01</v>
      </c>
      <c r="C386" s="41" t="str">
        <f>Source!G141</f>
        <v>Прокладка труб гофрированных ПВХ для защиты проводов и кабелей</v>
      </c>
      <c r="D386" s="24" t="str">
        <f>Source!H141</f>
        <v>100 м</v>
      </c>
      <c r="E386" s="11">
        <f>Source!I141</f>
        <v>5.65</v>
      </c>
      <c r="F386" s="25">
        <f>Source!AL141+Source!AM141+Source!AO141</f>
        <v>156.32999999999998</v>
      </c>
      <c r="G386" s="26"/>
      <c r="H386" s="25"/>
      <c r="I386" s="26" t="str">
        <f>Source!BO141</f>
        <v/>
      </c>
      <c r="J386" s="26"/>
      <c r="K386" s="25"/>
      <c r="L386" s="27"/>
      <c r="S386">
        <f>ROUND((Source!FX141/100)*((ROUND(Source!AF141*Source!I141, 2)+ROUND(Source!AE141*Source!I141, 2))), 2)</f>
        <v>748.98</v>
      </c>
      <c r="T386">
        <f>Source!X141</f>
        <v>4553.8100000000004</v>
      </c>
      <c r="U386">
        <f>ROUND((Source!FY141/100)*((ROUND(Source!AF141*Source!I141, 2)+ROUND(Source!AE141*Source!I141, 2))), 2)</f>
        <v>512.46</v>
      </c>
      <c r="V386">
        <f>Source!Y141</f>
        <v>3115.76</v>
      </c>
    </row>
    <row r="387" spans="1:26" ht="14.25" x14ac:dyDescent="0.2">
      <c r="A387" s="40"/>
      <c r="B387" s="41"/>
      <c r="C387" s="41" t="s">
        <v>1333</v>
      </c>
      <c r="D387" s="24"/>
      <c r="E387" s="11"/>
      <c r="F387" s="25">
        <f>Source!AO141</f>
        <v>139.54</v>
      </c>
      <c r="G387" s="26" t="str">
        <f>Source!DG141</f>
        <v/>
      </c>
      <c r="H387" s="25">
        <f>ROUND(Source!AF141*Source!I141, 2)</f>
        <v>788.4</v>
      </c>
      <c r="I387" s="26"/>
      <c r="J387" s="26">
        <f>IF(Source!BA141&lt;&gt; 0, Source!BA141, 1)</f>
        <v>6.08</v>
      </c>
      <c r="K387" s="25">
        <f>Source!S141</f>
        <v>4793.4799999999996</v>
      </c>
      <c r="L387" s="27"/>
      <c r="R387">
        <f>H387</f>
        <v>788.4</v>
      </c>
    </row>
    <row r="388" spans="1:26" ht="14.25" x14ac:dyDescent="0.2">
      <c r="A388" s="40"/>
      <c r="B388" s="41"/>
      <c r="C388" s="41" t="s">
        <v>1340</v>
      </c>
      <c r="D388" s="24"/>
      <c r="E388" s="11"/>
      <c r="F388" s="25">
        <f>Source!AL141</f>
        <v>16.79</v>
      </c>
      <c r="G388" s="26" t="str">
        <f>Source!DD141</f>
        <v/>
      </c>
      <c r="H388" s="25">
        <f>ROUND(Source!AC141*Source!I141, 2)</f>
        <v>94.86</v>
      </c>
      <c r="I388" s="26"/>
      <c r="J388" s="26">
        <f>IF(Source!BC141&lt;&gt; 0, Source!BC141, 1)</f>
        <v>6.08</v>
      </c>
      <c r="K388" s="25">
        <f>Source!P141</f>
        <v>576.77</v>
      </c>
      <c r="L388" s="27"/>
    </row>
    <row r="389" spans="1:26" ht="14.25" x14ac:dyDescent="0.2">
      <c r="A389" s="40"/>
      <c r="B389" s="41"/>
      <c r="C389" s="41" t="s">
        <v>1335</v>
      </c>
      <c r="D389" s="24" t="s">
        <v>1336</v>
      </c>
      <c r="E389" s="11">
        <f>Source!BZ141</f>
        <v>95</v>
      </c>
      <c r="F389" s="44"/>
      <c r="G389" s="26"/>
      <c r="H389" s="25">
        <f>SUM(S386:S392)</f>
        <v>748.98</v>
      </c>
      <c r="I389" s="29"/>
      <c r="J389" s="23">
        <f>Source!AT141</f>
        <v>95</v>
      </c>
      <c r="K389" s="25">
        <f>SUM(T386:T392)</f>
        <v>4553.8100000000004</v>
      </c>
      <c r="L389" s="27"/>
    </row>
    <row r="390" spans="1:26" ht="14.25" x14ac:dyDescent="0.2">
      <c r="A390" s="40"/>
      <c r="B390" s="41"/>
      <c r="C390" s="41" t="s">
        <v>1337</v>
      </c>
      <c r="D390" s="24" t="s">
        <v>1336</v>
      </c>
      <c r="E390" s="11">
        <f>Source!CA141</f>
        <v>65</v>
      </c>
      <c r="F390" s="44"/>
      <c r="G390" s="26"/>
      <c r="H390" s="25">
        <f>SUM(U386:U392)</f>
        <v>512.46</v>
      </c>
      <c r="I390" s="29"/>
      <c r="J390" s="23">
        <f>Source!AU141</f>
        <v>65</v>
      </c>
      <c r="K390" s="25">
        <f>SUM(V386:V392)</f>
        <v>3115.76</v>
      </c>
      <c r="L390" s="27"/>
    </row>
    <row r="391" spans="1:26" ht="14.25" x14ac:dyDescent="0.2">
      <c r="A391" s="40"/>
      <c r="B391" s="41"/>
      <c r="C391" s="41" t="s">
        <v>1338</v>
      </c>
      <c r="D391" s="24" t="s">
        <v>1339</v>
      </c>
      <c r="E391" s="11">
        <f>Source!AQ141</f>
        <v>15.2</v>
      </c>
      <c r="F391" s="25"/>
      <c r="G391" s="26" t="str">
        <f>Source!DI141</f>
        <v/>
      </c>
      <c r="H391" s="25"/>
      <c r="I391" s="26"/>
      <c r="J391" s="26"/>
      <c r="K391" s="25"/>
      <c r="L391" s="37">
        <f>Source!U141</f>
        <v>85.88</v>
      </c>
    </row>
    <row r="392" spans="1:26" ht="42.75" x14ac:dyDescent="0.2">
      <c r="A392" s="42" t="str">
        <f>Source!E142</f>
        <v>38,1</v>
      </c>
      <c r="B392" s="43" t="str">
        <f>Source!F142</f>
        <v>24.3.01.02-0042</v>
      </c>
      <c r="C392" s="43" t="str">
        <f>Source!G142</f>
        <v>Трубы гибкие гофрированные тяжелые из самозатухающего ПВХ (IP55) серии FH, с зондом, диаметром 20 мм</v>
      </c>
      <c r="D392" s="30" t="str">
        <f>Source!H142</f>
        <v>10 м</v>
      </c>
      <c r="E392" s="31">
        <f>Source!I142</f>
        <v>56.5</v>
      </c>
      <c r="F392" s="32">
        <f>Source!AL142+Source!AM142+Source!AO142</f>
        <v>50.62</v>
      </c>
      <c r="G392" s="39" t="s">
        <v>3</v>
      </c>
      <c r="H392" s="32">
        <f>ROUND(Source!AC142*Source!I142, 2)+ROUND(Source!AD142*Source!I142, 2)+ROUND(Source!AF142*Source!I142, 2)</f>
        <v>2860.03</v>
      </c>
      <c r="I392" s="33"/>
      <c r="J392" s="33">
        <f>IF(Source!BC142&lt;&gt; 0, Source!BC142, 1)</f>
        <v>6.08</v>
      </c>
      <c r="K392" s="32">
        <f>Source!O142</f>
        <v>17388.98</v>
      </c>
      <c r="L392" s="36"/>
      <c r="S392">
        <f>ROUND((Source!FX142/100)*((ROUND(Source!AF142*Source!I142, 2)+ROUND(Source!AE142*Source!I142, 2))), 2)</f>
        <v>0</v>
      </c>
      <c r="T392">
        <f>Source!X142</f>
        <v>0</v>
      </c>
      <c r="U392">
        <f>ROUND((Source!FY142/100)*((ROUND(Source!AF142*Source!I142, 2)+ROUND(Source!AE142*Source!I142, 2))), 2)</f>
        <v>0</v>
      </c>
      <c r="V392">
        <f>Source!Y142</f>
        <v>0</v>
      </c>
      <c r="W392">
        <f>IF(Source!BI142&lt;=1,H392, 0)</f>
        <v>0</v>
      </c>
      <c r="X392">
        <f>IF(Source!BI142=2,H392, 0)</f>
        <v>2860.03</v>
      </c>
      <c r="Y392">
        <f>IF(Source!BI142=3,H392, 0)</f>
        <v>0</v>
      </c>
      <c r="Z392">
        <f>IF(Source!BI142=4,H392, 0)</f>
        <v>0</v>
      </c>
    </row>
    <row r="393" spans="1:26" ht="15" x14ac:dyDescent="0.25">
      <c r="G393" s="49">
        <f>H387+H388+H389+H390+SUM(H392:H392)</f>
        <v>5004.7299999999996</v>
      </c>
      <c r="H393" s="49"/>
      <c r="J393" s="49">
        <f>K387+K388+K389+K390+SUM(K392:K392)</f>
        <v>30428.800000000003</v>
      </c>
      <c r="K393" s="49"/>
      <c r="L393" s="35">
        <f>Source!U141</f>
        <v>85.88</v>
      </c>
      <c r="O393" s="20">
        <f>G393</f>
        <v>5004.7299999999996</v>
      </c>
      <c r="P393" s="20">
        <f>J393</f>
        <v>30428.800000000003</v>
      </c>
      <c r="Q393" s="20">
        <f>L393</f>
        <v>85.88</v>
      </c>
      <c r="W393">
        <f>IF(Source!BI141&lt;=1,H387+H388+H389+H390, 0)</f>
        <v>0</v>
      </c>
      <c r="X393">
        <f>IF(Source!BI141=2,H387+H388+H389+H390, 0)</f>
        <v>2144.6999999999998</v>
      </c>
      <c r="Y393">
        <f>IF(Source!BI141=3,H387+H388+H389+H390, 0)</f>
        <v>0</v>
      </c>
      <c r="Z393">
        <f>IF(Source!BI141=4,H387+H388+H389+H390, 0)</f>
        <v>0</v>
      </c>
    </row>
    <row r="394" spans="1:26" ht="71.25" x14ac:dyDescent="0.2">
      <c r="A394" s="40" t="str">
        <f>Source!E143</f>
        <v>39</v>
      </c>
      <c r="B394" s="41" t="str">
        <f>Source!F143</f>
        <v>м08-02-412-02</v>
      </c>
      <c r="C394" s="41" t="str">
        <f>Source!G143</f>
        <v>Затягивание провода в проложенные трубы и металлические рукава первого одножильного или многожильного в общей оплетке, суммарное сечение до 6 мм2</v>
      </c>
      <c r="D394" s="24" t="str">
        <f>Source!H143</f>
        <v>100 м</v>
      </c>
      <c r="E394" s="11">
        <f>Source!I143</f>
        <v>5.85</v>
      </c>
      <c r="F394" s="25">
        <f>Source!AL143+Source!AM143+Source!AO143</f>
        <v>68.7</v>
      </c>
      <c r="G394" s="26"/>
      <c r="H394" s="25"/>
      <c r="I394" s="26" t="str">
        <f>Source!BO143</f>
        <v/>
      </c>
      <c r="J394" s="26"/>
      <c r="K394" s="25"/>
      <c r="L394" s="27"/>
      <c r="S394">
        <f>ROUND((Source!FX143/100)*((ROUND(Source!AF143*Source!I143, 2)+ROUND(Source!AE143*Source!I143, 2))), 2)</f>
        <v>284.38</v>
      </c>
      <c r="T394">
        <f>Source!X143</f>
        <v>1729.01</v>
      </c>
      <c r="U394">
        <f>ROUND((Source!FY143/100)*((ROUND(Source!AF143*Source!I143, 2)+ROUND(Source!AE143*Source!I143, 2))), 2)</f>
        <v>194.58</v>
      </c>
      <c r="V394">
        <f>Source!Y143</f>
        <v>1183.01</v>
      </c>
    </row>
    <row r="395" spans="1:26" ht="14.25" x14ac:dyDescent="0.2">
      <c r="A395" s="40"/>
      <c r="B395" s="41"/>
      <c r="C395" s="41" t="s">
        <v>1333</v>
      </c>
      <c r="D395" s="24"/>
      <c r="E395" s="11"/>
      <c r="F395" s="25">
        <f>Source!AO143</f>
        <v>50.67</v>
      </c>
      <c r="G395" s="26" t="str">
        <f>Source!DG143</f>
        <v/>
      </c>
      <c r="H395" s="25">
        <f>ROUND(Source!AF143*Source!I143, 2)</f>
        <v>296.42</v>
      </c>
      <c r="I395" s="26"/>
      <c r="J395" s="26">
        <f>IF(Source!BA143&lt;&gt; 0, Source!BA143, 1)</f>
        <v>6.08</v>
      </c>
      <c r="K395" s="25">
        <f>Source!S143</f>
        <v>1802.23</v>
      </c>
      <c r="L395" s="27"/>
      <c r="R395">
        <f>H395</f>
        <v>296.42</v>
      </c>
    </row>
    <row r="396" spans="1:26" ht="14.25" x14ac:dyDescent="0.2">
      <c r="A396" s="40"/>
      <c r="B396" s="41"/>
      <c r="C396" s="41" t="s">
        <v>342</v>
      </c>
      <c r="D396" s="24"/>
      <c r="E396" s="11"/>
      <c r="F396" s="25">
        <f>Source!AM143</f>
        <v>3.55</v>
      </c>
      <c r="G396" s="26" t="str">
        <f>Source!DE143</f>
        <v/>
      </c>
      <c r="H396" s="25">
        <f>ROUND(Source!AD143*Source!I143, 2)</f>
        <v>20.77</v>
      </c>
      <c r="I396" s="26"/>
      <c r="J396" s="26">
        <f>IF(Source!BB143&lt;&gt; 0, Source!BB143, 1)</f>
        <v>6.08</v>
      </c>
      <c r="K396" s="25">
        <f>Source!Q143</f>
        <v>126.27</v>
      </c>
      <c r="L396" s="27"/>
    </row>
    <row r="397" spans="1:26" ht="14.25" x14ac:dyDescent="0.2">
      <c r="A397" s="40"/>
      <c r="B397" s="41"/>
      <c r="C397" s="41" t="s">
        <v>1334</v>
      </c>
      <c r="D397" s="24"/>
      <c r="E397" s="11"/>
      <c r="F397" s="25">
        <f>Source!AN143</f>
        <v>0.5</v>
      </c>
      <c r="G397" s="26" t="str">
        <f>Source!DF143</f>
        <v/>
      </c>
      <c r="H397" s="28">
        <f>ROUND(Source!AE143*Source!I143, 2)</f>
        <v>2.93</v>
      </c>
      <c r="I397" s="26"/>
      <c r="J397" s="26">
        <f>IF(Source!BS143&lt;&gt; 0, Source!BS143, 1)</f>
        <v>6.08</v>
      </c>
      <c r="K397" s="28">
        <f>Source!R143</f>
        <v>17.78</v>
      </c>
      <c r="L397" s="27"/>
      <c r="R397">
        <f>H397</f>
        <v>2.93</v>
      </c>
    </row>
    <row r="398" spans="1:26" ht="14.25" x14ac:dyDescent="0.2">
      <c r="A398" s="40"/>
      <c r="B398" s="41"/>
      <c r="C398" s="41" t="s">
        <v>1340</v>
      </c>
      <c r="D398" s="24"/>
      <c r="E398" s="11"/>
      <c r="F398" s="25">
        <f>Source!AL143</f>
        <v>14.48</v>
      </c>
      <c r="G398" s="26" t="str">
        <f>Source!DD143</f>
        <v/>
      </c>
      <c r="H398" s="25">
        <f>ROUND(Source!AC143*Source!I143, 2)</f>
        <v>84.71</v>
      </c>
      <c r="I398" s="26"/>
      <c r="J398" s="26">
        <f>IF(Source!BC143&lt;&gt; 0, Source!BC143, 1)</f>
        <v>6.08</v>
      </c>
      <c r="K398" s="25">
        <f>Source!P143</f>
        <v>515.02</v>
      </c>
      <c r="L398" s="27"/>
    </row>
    <row r="399" spans="1:26" ht="14.25" x14ac:dyDescent="0.2">
      <c r="A399" s="40"/>
      <c r="B399" s="41"/>
      <c r="C399" s="41" t="s">
        <v>1335</v>
      </c>
      <c r="D399" s="24" t="s">
        <v>1336</v>
      </c>
      <c r="E399" s="11">
        <f>Source!BZ143</f>
        <v>95</v>
      </c>
      <c r="F399" s="44"/>
      <c r="G399" s="26"/>
      <c r="H399" s="25">
        <f>SUM(S394:S403)</f>
        <v>284.38</v>
      </c>
      <c r="I399" s="29"/>
      <c r="J399" s="23">
        <f>Source!AT143</f>
        <v>95</v>
      </c>
      <c r="K399" s="25">
        <f>SUM(T394:T403)</f>
        <v>1729.01</v>
      </c>
      <c r="L399" s="27"/>
    </row>
    <row r="400" spans="1:26" ht="14.25" x14ac:dyDescent="0.2">
      <c r="A400" s="40"/>
      <c r="B400" s="41"/>
      <c r="C400" s="41" t="s">
        <v>1337</v>
      </c>
      <c r="D400" s="24" t="s">
        <v>1336</v>
      </c>
      <c r="E400" s="11">
        <f>Source!CA143</f>
        <v>65</v>
      </c>
      <c r="F400" s="44"/>
      <c r="G400" s="26"/>
      <c r="H400" s="25">
        <f>SUM(U394:U403)</f>
        <v>194.58</v>
      </c>
      <c r="I400" s="29"/>
      <c r="J400" s="23">
        <f>Source!AU143</f>
        <v>65</v>
      </c>
      <c r="K400" s="25">
        <f>SUM(V394:V403)</f>
        <v>1183.01</v>
      </c>
      <c r="L400" s="27"/>
    </row>
    <row r="401" spans="1:26" ht="14.25" x14ac:dyDescent="0.2">
      <c r="A401" s="40"/>
      <c r="B401" s="41"/>
      <c r="C401" s="41" t="s">
        <v>1338</v>
      </c>
      <c r="D401" s="24" t="s">
        <v>1339</v>
      </c>
      <c r="E401" s="11">
        <f>Source!AQ143</f>
        <v>5.39</v>
      </c>
      <c r="F401" s="25"/>
      <c r="G401" s="26" t="str">
        <f>Source!DI143</f>
        <v/>
      </c>
      <c r="H401" s="25"/>
      <c r="I401" s="26"/>
      <c r="J401" s="26"/>
      <c r="K401" s="25"/>
      <c r="L401" s="37">
        <f>Source!U143</f>
        <v>31.531499999999998</v>
      </c>
    </row>
    <row r="402" spans="1:26" ht="85.5" x14ac:dyDescent="0.2">
      <c r="A402" s="40" t="str">
        <f>Source!E144</f>
        <v>39,1</v>
      </c>
      <c r="B402" s="41" t="str">
        <f>Source!F144</f>
        <v>21.1.06.09-0151</v>
      </c>
      <c r="C402" s="41" t="str">
        <f>Source!G144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1,5 мм2</v>
      </c>
      <c r="D402" s="24" t="str">
        <f>Source!H144</f>
        <v>1000 м</v>
      </c>
      <c r="E402" s="11">
        <f>Source!I144</f>
        <v>0.52</v>
      </c>
      <c r="F402" s="25">
        <f>Source!AL144+Source!AM144+Source!AO144</f>
        <v>4832.12</v>
      </c>
      <c r="G402" s="38" t="s">
        <v>3</v>
      </c>
      <c r="H402" s="25">
        <f>ROUND(Source!AC144*Source!I144, 2)+ROUND(Source!AD144*Source!I144, 2)+ROUND(Source!AF144*Source!I144, 2)</f>
        <v>2512.6999999999998</v>
      </c>
      <c r="I402" s="26"/>
      <c r="J402" s="26">
        <f>IF(Source!BC144&lt;&gt; 0, Source!BC144, 1)</f>
        <v>6.08</v>
      </c>
      <c r="K402" s="25">
        <f>Source!O144</f>
        <v>15277.23</v>
      </c>
      <c r="L402" s="27"/>
      <c r="S402">
        <f>ROUND((Source!FX144/100)*((ROUND(Source!AF144*Source!I144, 2)+ROUND(Source!AE144*Source!I144, 2))), 2)</f>
        <v>0</v>
      </c>
      <c r="T402">
        <f>Source!X144</f>
        <v>0</v>
      </c>
      <c r="U402">
        <f>ROUND((Source!FY144/100)*((ROUND(Source!AF144*Source!I144, 2)+ROUND(Source!AE144*Source!I144, 2))), 2)</f>
        <v>0</v>
      </c>
      <c r="V402">
        <f>Source!Y144</f>
        <v>0</v>
      </c>
      <c r="W402">
        <f>IF(Source!BI144&lt;=1,H402, 0)</f>
        <v>0</v>
      </c>
      <c r="X402">
        <f>IF(Source!BI144=2,H402, 0)</f>
        <v>2512.6999999999998</v>
      </c>
      <c r="Y402">
        <f>IF(Source!BI144=3,H402, 0)</f>
        <v>0</v>
      </c>
      <c r="Z402">
        <f>IF(Source!BI144=4,H402, 0)</f>
        <v>0</v>
      </c>
    </row>
    <row r="403" spans="1:26" ht="28.5" x14ac:dyDescent="0.2">
      <c r="A403" s="42" t="str">
        <f>Source!E145</f>
        <v>39,2</v>
      </c>
      <c r="B403" s="43" t="str">
        <f>Source!F145</f>
        <v>21.1.06.04-0101</v>
      </c>
      <c r="C403" s="43" t="str">
        <f>Source!G145</f>
        <v>Кабель монтажный экранированный МКЭШ 2х0,75</v>
      </c>
      <c r="D403" s="30" t="str">
        <f>Source!H145</f>
        <v>1000 м</v>
      </c>
      <c r="E403" s="31">
        <f>Source!I145</f>
        <v>6.5000000000000002E-2</v>
      </c>
      <c r="F403" s="32">
        <f>Source!AL145+Source!AM145+Source!AO145</f>
        <v>4947.03</v>
      </c>
      <c r="G403" s="39" t="s">
        <v>3</v>
      </c>
      <c r="H403" s="32">
        <f>ROUND(Source!AC145*Source!I145, 2)+ROUND(Source!AD145*Source!I145, 2)+ROUND(Source!AF145*Source!I145, 2)</f>
        <v>321.56</v>
      </c>
      <c r="I403" s="33"/>
      <c r="J403" s="33">
        <f>IF(Source!BC145&lt;&gt; 0, Source!BC145, 1)</f>
        <v>6.08</v>
      </c>
      <c r="K403" s="32">
        <f>Source!O145</f>
        <v>1955.07</v>
      </c>
      <c r="L403" s="36"/>
      <c r="S403">
        <f>ROUND((Source!FX145/100)*((ROUND(Source!AF145*Source!I145, 2)+ROUND(Source!AE145*Source!I145, 2))), 2)</f>
        <v>0</v>
      </c>
      <c r="T403">
        <f>Source!X145</f>
        <v>0</v>
      </c>
      <c r="U403">
        <f>ROUND((Source!FY145/100)*((ROUND(Source!AF145*Source!I145, 2)+ROUND(Source!AE145*Source!I145, 2))), 2)</f>
        <v>0</v>
      </c>
      <c r="V403">
        <f>Source!Y145</f>
        <v>0</v>
      </c>
      <c r="W403">
        <f>IF(Source!BI145&lt;=1,H403, 0)</f>
        <v>0</v>
      </c>
      <c r="X403">
        <f>IF(Source!BI145=2,H403, 0)</f>
        <v>321.56</v>
      </c>
      <c r="Y403">
        <f>IF(Source!BI145=3,H403, 0)</f>
        <v>0</v>
      </c>
      <c r="Z403">
        <f>IF(Source!BI145=4,H403, 0)</f>
        <v>0</v>
      </c>
    </row>
    <row r="404" spans="1:26" ht="15" x14ac:dyDescent="0.25">
      <c r="G404" s="49">
        <f>H395+H396+H398+H399+H400+SUM(H402:H403)</f>
        <v>3715.12</v>
      </c>
      <c r="H404" s="49"/>
      <c r="J404" s="49">
        <f>K395+K396+K398+K399+K400+SUM(K402:K403)</f>
        <v>22587.84</v>
      </c>
      <c r="K404" s="49"/>
      <c r="L404" s="35">
        <f>Source!U143</f>
        <v>31.531499999999998</v>
      </c>
      <c r="O404" s="20">
        <f>G404</f>
        <v>3715.12</v>
      </c>
      <c r="P404" s="20">
        <f>J404</f>
        <v>22587.84</v>
      </c>
      <c r="Q404" s="20">
        <f>L404</f>
        <v>31.531499999999998</v>
      </c>
      <c r="W404">
        <f>IF(Source!BI143&lt;=1,H395+H396+H398+H399+H400, 0)</f>
        <v>0</v>
      </c>
      <c r="X404">
        <f>IF(Source!BI143=2,H395+H396+H398+H399+H400, 0)</f>
        <v>880.86</v>
      </c>
      <c r="Y404">
        <f>IF(Source!BI143=3,H395+H396+H398+H399+H400, 0)</f>
        <v>0</v>
      </c>
      <c r="Z404">
        <f>IF(Source!BI143=4,H395+H396+H398+H399+H400, 0)</f>
        <v>0</v>
      </c>
    </row>
    <row r="405" spans="1:26" ht="42.75" x14ac:dyDescent="0.2">
      <c r="A405" s="40" t="str">
        <f>Source!E146</f>
        <v>40</v>
      </c>
      <c r="B405" s="41" t="str">
        <f>Source!F146</f>
        <v>м08-03-591-02</v>
      </c>
      <c r="C405" s="41" t="str">
        <f>Source!G146</f>
        <v>Установка выключателя одноклавишного  утопленного типа при скрытой проводке</v>
      </c>
      <c r="D405" s="24" t="str">
        <f>Source!H146</f>
        <v>100 ШТ</v>
      </c>
      <c r="E405" s="11">
        <f>Source!I146</f>
        <v>0.08</v>
      </c>
      <c r="F405" s="25">
        <f>Source!AL146+Source!AM146+Source!AO146</f>
        <v>295.15999999999997</v>
      </c>
      <c r="G405" s="26"/>
      <c r="H405" s="25"/>
      <c r="I405" s="26" t="str">
        <f>Source!BO146</f>
        <v/>
      </c>
      <c r="J405" s="26"/>
      <c r="K405" s="25"/>
      <c r="L405" s="27"/>
      <c r="S405">
        <f>ROUND((Source!FX146/100)*((ROUND(Source!AF146*Source!I146, 2)+ROUND(Source!AE146*Source!I146, 2))), 2)</f>
        <v>19.47</v>
      </c>
      <c r="T405">
        <f>Source!X146</f>
        <v>118.37</v>
      </c>
      <c r="U405">
        <f>ROUND((Source!FY146/100)*((ROUND(Source!AF146*Source!I146, 2)+ROUND(Source!AE146*Source!I146, 2))), 2)</f>
        <v>13.32</v>
      </c>
      <c r="V405">
        <f>Source!Y146</f>
        <v>80.989999999999995</v>
      </c>
    </row>
    <row r="406" spans="1:26" ht="14.25" x14ac:dyDescent="0.2">
      <c r="A406" s="40"/>
      <c r="B406" s="41"/>
      <c r="C406" s="41" t="s">
        <v>1333</v>
      </c>
      <c r="D406" s="24"/>
      <c r="E406" s="11"/>
      <c r="F406" s="25">
        <f>Source!AO146</f>
        <v>255.54</v>
      </c>
      <c r="G406" s="26" t="str">
        <f>Source!DG146</f>
        <v/>
      </c>
      <c r="H406" s="25">
        <f>ROUND(Source!AF146*Source!I146, 2)</f>
        <v>20.440000000000001</v>
      </c>
      <c r="I406" s="26"/>
      <c r="J406" s="26">
        <f>IF(Source!BA146&lt;&gt; 0, Source!BA146, 1)</f>
        <v>6.08</v>
      </c>
      <c r="K406" s="25">
        <f>Source!S146</f>
        <v>124.29</v>
      </c>
      <c r="L406" s="27"/>
      <c r="R406">
        <f>H406</f>
        <v>20.440000000000001</v>
      </c>
    </row>
    <row r="407" spans="1:26" ht="14.25" x14ac:dyDescent="0.2">
      <c r="A407" s="40"/>
      <c r="B407" s="41"/>
      <c r="C407" s="41" t="s">
        <v>342</v>
      </c>
      <c r="D407" s="24"/>
      <c r="E407" s="11"/>
      <c r="F407" s="25">
        <f>Source!AM146</f>
        <v>4.67</v>
      </c>
      <c r="G407" s="26" t="str">
        <f>Source!DE146</f>
        <v/>
      </c>
      <c r="H407" s="25">
        <f>ROUND(Source!AD146*Source!I146, 2)</f>
        <v>0.37</v>
      </c>
      <c r="I407" s="26"/>
      <c r="J407" s="26">
        <f>IF(Source!BB146&lt;&gt; 0, Source!BB146, 1)</f>
        <v>6.08</v>
      </c>
      <c r="K407" s="25">
        <f>Source!Q146</f>
        <v>2.27</v>
      </c>
      <c r="L407" s="27"/>
    </row>
    <row r="408" spans="1:26" ht="14.25" x14ac:dyDescent="0.2">
      <c r="A408" s="40"/>
      <c r="B408" s="41"/>
      <c r="C408" s="41" t="s">
        <v>1334</v>
      </c>
      <c r="D408" s="24"/>
      <c r="E408" s="11"/>
      <c r="F408" s="25">
        <f>Source!AN146</f>
        <v>0.64</v>
      </c>
      <c r="G408" s="26" t="str">
        <f>Source!DF146</f>
        <v/>
      </c>
      <c r="H408" s="28">
        <f>ROUND(Source!AE146*Source!I146, 2)</f>
        <v>0.05</v>
      </c>
      <c r="I408" s="26"/>
      <c r="J408" s="26">
        <f>IF(Source!BS146&lt;&gt; 0, Source!BS146, 1)</f>
        <v>6.08</v>
      </c>
      <c r="K408" s="28">
        <f>Source!R146</f>
        <v>0.31</v>
      </c>
      <c r="L408" s="27"/>
      <c r="R408">
        <f>H408</f>
        <v>0.05</v>
      </c>
    </row>
    <row r="409" spans="1:26" ht="14.25" x14ac:dyDescent="0.2">
      <c r="A409" s="40"/>
      <c r="B409" s="41"/>
      <c r="C409" s="41" t="s">
        <v>1340</v>
      </c>
      <c r="D409" s="24"/>
      <c r="E409" s="11"/>
      <c r="F409" s="25">
        <f>Source!AL146</f>
        <v>34.950000000000003</v>
      </c>
      <c r="G409" s="26" t="str">
        <f>Source!DD146</f>
        <v/>
      </c>
      <c r="H409" s="25">
        <f>ROUND(Source!AC146*Source!I146, 2)</f>
        <v>2.8</v>
      </c>
      <c r="I409" s="26"/>
      <c r="J409" s="26">
        <f>IF(Source!BC146&lt;&gt; 0, Source!BC146, 1)</f>
        <v>6.08</v>
      </c>
      <c r="K409" s="25">
        <f>Source!P146</f>
        <v>17</v>
      </c>
      <c r="L409" s="27"/>
    </row>
    <row r="410" spans="1:26" ht="14.25" x14ac:dyDescent="0.2">
      <c r="A410" s="40"/>
      <c r="B410" s="41"/>
      <c r="C410" s="41" t="s">
        <v>1335</v>
      </c>
      <c r="D410" s="24" t="s">
        <v>1336</v>
      </c>
      <c r="E410" s="11">
        <f>Source!BZ146</f>
        <v>95</v>
      </c>
      <c r="F410" s="44"/>
      <c r="G410" s="26"/>
      <c r="H410" s="25">
        <f>SUM(S405:S413)</f>
        <v>19.47</v>
      </c>
      <c r="I410" s="29"/>
      <c r="J410" s="23">
        <f>Source!AT146</f>
        <v>95</v>
      </c>
      <c r="K410" s="25">
        <f>SUM(T405:T413)</f>
        <v>118.37</v>
      </c>
      <c r="L410" s="27"/>
    </row>
    <row r="411" spans="1:26" ht="14.25" x14ac:dyDescent="0.2">
      <c r="A411" s="40"/>
      <c r="B411" s="41"/>
      <c r="C411" s="41" t="s">
        <v>1337</v>
      </c>
      <c r="D411" s="24" t="s">
        <v>1336</v>
      </c>
      <c r="E411" s="11">
        <f>Source!CA146</f>
        <v>65</v>
      </c>
      <c r="F411" s="44"/>
      <c r="G411" s="26"/>
      <c r="H411" s="25">
        <f>SUM(U405:U413)</f>
        <v>13.32</v>
      </c>
      <c r="I411" s="29"/>
      <c r="J411" s="23">
        <f>Source!AU146</f>
        <v>65</v>
      </c>
      <c r="K411" s="25">
        <f>SUM(V405:V413)</f>
        <v>80.989999999999995</v>
      </c>
      <c r="L411" s="27"/>
    </row>
    <row r="412" spans="1:26" ht="14.25" x14ac:dyDescent="0.2">
      <c r="A412" s="40"/>
      <c r="B412" s="41"/>
      <c r="C412" s="41" t="s">
        <v>1338</v>
      </c>
      <c r="D412" s="24" t="s">
        <v>1339</v>
      </c>
      <c r="E412" s="11">
        <f>Source!AQ146</f>
        <v>25.76</v>
      </c>
      <c r="F412" s="25"/>
      <c r="G412" s="26" t="str">
        <f>Source!DI146</f>
        <v/>
      </c>
      <c r="H412" s="25"/>
      <c r="I412" s="26"/>
      <c r="J412" s="26"/>
      <c r="K412" s="25"/>
      <c r="L412" s="37">
        <f>Source!U146</f>
        <v>2.0608</v>
      </c>
    </row>
    <row r="413" spans="1:26" ht="57" x14ac:dyDescent="0.2">
      <c r="A413" s="42" t="str">
        <f>Source!E147</f>
        <v>40,1</v>
      </c>
      <c r="B413" s="43" t="str">
        <f>Source!F147</f>
        <v>20.4.01.02-0032</v>
      </c>
      <c r="C413" s="43" t="str">
        <f>Source!G147</f>
        <v>Выключатель одноклавишный для скрытой проводки серии "Прима", марка С16-053 с подсветкой, цвет белый</v>
      </c>
      <c r="D413" s="30" t="str">
        <f>Source!H147</f>
        <v>10 шт.</v>
      </c>
      <c r="E413" s="31">
        <f>Source!I147</f>
        <v>0.8</v>
      </c>
      <c r="F413" s="32">
        <f>Source!AL147+Source!AM147+Source!AO147</f>
        <v>79.2</v>
      </c>
      <c r="G413" s="39" t="s">
        <v>3</v>
      </c>
      <c r="H413" s="32">
        <f>ROUND(Source!AC147*Source!I147, 2)+ROUND(Source!AD147*Source!I147, 2)+ROUND(Source!AF147*Source!I147, 2)</f>
        <v>63.36</v>
      </c>
      <c r="I413" s="33"/>
      <c r="J413" s="33">
        <f>IF(Source!BC147&lt;&gt; 0, Source!BC147, 1)</f>
        <v>6.08</v>
      </c>
      <c r="K413" s="32">
        <f>Source!O147</f>
        <v>385.23</v>
      </c>
      <c r="L413" s="36"/>
      <c r="S413">
        <f>ROUND((Source!FX147/100)*((ROUND(Source!AF147*Source!I147, 2)+ROUND(Source!AE147*Source!I147, 2))), 2)</f>
        <v>0</v>
      </c>
      <c r="T413">
        <f>Source!X147</f>
        <v>0</v>
      </c>
      <c r="U413">
        <f>ROUND((Source!FY147/100)*((ROUND(Source!AF147*Source!I147, 2)+ROUND(Source!AE147*Source!I147, 2))), 2)</f>
        <v>0</v>
      </c>
      <c r="V413">
        <f>Source!Y147</f>
        <v>0</v>
      </c>
      <c r="W413">
        <f>IF(Source!BI147&lt;=1,H413, 0)</f>
        <v>0</v>
      </c>
      <c r="X413">
        <f>IF(Source!BI147=2,H413, 0)</f>
        <v>63.36</v>
      </c>
      <c r="Y413">
        <f>IF(Source!BI147=3,H413, 0)</f>
        <v>0</v>
      </c>
      <c r="Z413">
        <f>IF(Source!BI147=4,H413, 0)</f>
        <v>0</v>
      </c>
    </row>
    <row r="414" spans="1:26" ht="15" x14ac:dyDescent="0.25">
      <c r="G414" s="49">
        <f>H406+H407+H409+H410+H411+SUM(H413:H413)</f>
        <v>119.75999999999999</v>
      </c>
      <c r="H414" s="49"/>
      <c r="J414" s="49">
        <f>K406+K407+K409+K410+K411+SUM(K413:K413)</f>
        <v>728.15000000000009</v>
      </c>
      <c r="K414" s="49"/>
      <c r="L414" s="35">
        <f>Source!U146</f>
        <v>2.0608</v>
      </c>
      <c r="O414" s="20">
        <f>G414</f>
        <v>119.75999999999999</v>
      </c>
      <c r="P414" s="20">
        <f>J414</f>
        <v>728.15000000000009</v>
      </c>
      <c r="Q414" s="20">
        <f>L414</f>
        <v>2.0608</v>
      </c>
      <c r="W414">
        <f>IF(Source!BI146&lt;=1,H406+H407+H409+H410+H411, 0)</f>
        <v>0</v>
      </c>
      <c r="X414">
        <f>IF(Source!BI146=2,H406+H407+H409+H410+H411, 0)</f>
        <v>56.4</v>
      </c>
      <c r="Y414">
        <f>IF(Source!BI146=3,H406+H407+H409+H410+H411, 0)</f>
        <v>0</v>
      </c>
      <c r="Z414">
        <f>IF(Source!BI146=4,H406+H407+H409+H410+H411, 0)</f>
        <v>0</v>
      </c>
    </row>
    <row r="415" spans="1:26" ht="42.75" x14ac:dyDescent="0.2">
      <c r="A415" s="40" t="str">
        <f>Source!E148</f>
        <v>41</v>
      </c>
      <c r="B415" s="41" t="str">
        <f>Source!F148</f>
        <v>м08-03-591-05</v>
      </c>
      <c r="C415" s="41" t="str">
        <f>Source!G148</f>
        <v>Установка выключателей двухклавишных утопленного типа при скрытой проводке</v>
      </c>
      <c r="D415" s="24" t="str">
        <f>Source!H148</f>
        <v>100 ШТ</v>
      </c>
      <c r="E415" s="11">
        <f>Source!I148</f>
        <v>0.04</v>
      </c>
      <c r="F415" s="25">
        <f>Source!AL148+Source!AM148+Source!AO148</f>
        <v>300.02</v>
      </c>
      <c r="G415" s="26"/>
      <c r="H415" s="25"/>
      <c r="I415" s="26" t="str">
        <f>Source!BO148</f>
        <v/>
      </c>
      <c r="J415" s="26"/>
      <c r="K415" s="25"/>
      <c r="L415" s="27"/>
      <c r="S415">
        <f>ROUND((Source!FX148/100)*((ROUND(Source!AF148*Source!I148, 2)+ROUND(Source!AE148*Source!I148, 2))), 2)</f>
        <v>9.92</v>
      </c>
      <c r="T415">
        <f>Source!X148</f>
        <v>60.29</v>
      </c>
      <c r="U415">
        <f>ROUND((Source!FY148/100)*((ROUND(Source!AF148*Source!I148, 2)+ROUND(Source!AE148*Source!I148, 2))), 2)</f>
        <v>6.79</v>
      </c>
      <c r="V415">
        <f>Source!Y148</f>
        <v>41.25</v>
      </c>
    </row>
    <row r="416" spans="1:26" ht="14.25" x14ac:dyDescent="0.2">
      <c r="A416" s="40"/>
      <c r="B416" s="41"/>
      <c r="C416" s="41" t="s">
        <v>1333</v>
      </c>
      <c r="D416" s="24"/>
      <c r="E416" s="11"/>
      <c r="F416" s="25">
        <f>Source!AO148</f>
        <v>260.3</v>
      </c>
      <c r="G416" s="26" t="str">
        <f>Source!DG148</f>
        <v/>
      </c>
      <c r="H416" s="25">
        <f>ROUND(Source!AF148*Source!I148, 2)</f>
        <v>10.41</v>
      </c>
      <c r="I416" s="26"/>
      <c r="J416" s="26">
        <f>IF(Source!BA148&lt;&gt; 0, Source!BA148, 1)</f>
        <v>6.08</v>
      </c>
      <c r="K416" s="25">
        <f>Source!S148</f>
        <v>63.3</v>
      </c>
      <c r="L416" s="27"/>
      <c r="R416">
        <f>H416</f>
        <v>10.41</v>
      </c>
    </row>
    <row r="417" spans="1:26" ht="14.25" x14ac:dyDescent="0.2">
      <c r="A417" s="40"/>
      <c r="B417" s="41"/>
      <c r="C417" s="41" t="s">
        <v>342</v>
      </c>
      <c r="D417" s="24"/>
      <c r="E417" s="11"/>
      <c r="F417" s="25">
        <f>Source!AM148</f>
        <v>4.67</v>
      </c>
      <c r="G417" s="26" t="str">
        <f>Source!DE148</f>
        <v/>
      </c>
      <c r="H417" s="25">
        <f>ROUND(Source!AD148*Source!I148, 2)</f>
        <v>0.19</v>
      </c>
      <c r="I417" s="26"/>
      <c r="J417" s="26">
        <f>IF(Source!BB148&lt;&gt; 0, Source!BB148, 1)</f>
        <v>6.08</v>
      </c>
      <c r="K417" s="25">
        <f>Source!Q148</f>
        <v>1.1399999999999999</v>
      </c>
      <c r="L417" s="27"/>
    </row>
    <row r="418" spans="1:26" ht="14.25" x14ac:dyDescent="0.2">
      <c r="A418" s="40"/>
      <c r="B418" s="41"/>
      <c r="C418" s="41" t="s">
        <v>1334</v>
      </c>
      <c r="D418" s="24"/>
      <c r="E418" s="11"/>
      <c r="F418" s="25">
        <f>Source!AN148</f>
        <v>0.64</v>
      </c>
      <c r="G418" s="26" t="str">
        <f>Source!DF148</f>
        <v/>
      </c>
      <c r="H418" s="28">
        <f>ROUND(Source!AE148*Source!I148, 2)</f>
        <v>0.03</v>
      </c>
      <c r="I418" s="26"/>
      <c r="J418" s="26">
        <f>IF(Source!BS148&lt;&gt; 0, Source!BS148, 1)</f>
        <v>6.08</v>
      </c>
      <c r="K418" s="28">
        <f>Source!R148</f>
        <v>0.16</v>
      </c>
      <c r="L418" s="27"/>
      <c r="R418">
        <f>H418</f>
        <v>0.03</v>
      </c>
    </row>
    <row r="419" spans="1:26" ht="14.25" x14ac:dyDescent="0.2">
      <c r="A419" s="40"/>
      <c r="B419" s="41"/>
      <c r="C419" s="41" t="s">
        <v>1340</v>
      </c>
      <c r="D419" s="24"/>
      <c r="E419" s="11"/>
      <c r="F419" s="25">
        <f>Source!AL148</f>
        <v>35.049999999999997</v>
      </c>
      <c r="G419" s="26" t="str">
        <f>Source!DD148</f>
        <v/>
      </c>
      <c r="H419" s="25">
        <f>ROUND(Source!AC148*Source!I148, 2)</f>
        <v>1.4</v>
      </c>
      <c r="I419" s="26"/>
      <c r="J419" s="26">
        <f>IF(Source!BC148&lt;&gt; 0, Source!BC148, 1)</f>
        <v>6.08</v>
      </c>
      <c r="K419" s="25">
        <f>Source!P148</f>
        <v>8.52</v>
      </c>
      <c r="L419" s="27"/>
    </row>
    <row r="420" spans="1:26" ht="14.25" x14ac:dyDescent="0.2">
      <c r="A420" s="40"/>
      <c r="B420" s="41"/>
      <c r="C420" s="41" t="s">
        <v>1335</v>
      </c>
      <c r="D420" s="24" t="s">
        <v>1336</v>
      </c>
      <c r="E420" s="11">
        <f>Source!BZ148</f>
        <v>95</v>
      </c>
      <c r="F420" s="44"/>
      <c r="G420" s="26"/>
      <c r="H420" s="25">
        <f>SUM(S415:S423)</f>
        <v>9.92</v>
      </c>
      <c r="I420" s="29"/>
      <c r="J420" s="23">
        <f>Source!AT148</f>
        <v>95</v>
      </c>
      <c r="K420" s="25">
        <f>SUM(T415:T423)</f>
        <v>60.29</v>
      </c>
      <c r="L420" s="27"/>
    </row>
    <row r="421" spans="1:26" ht="14.25" x14ac:dyDescent="0.2">
      <c r="A421" s="40"/>
      <c r="B421" s="41"/>
      <c r="C421" s="41" t="s">
        <v>1337</v>
      </c>
      <c r="D421" s="24" t="s">
        <v>1336</v>
      </c>
      <c r="E421" s="11">
        <f>Source!CA148</f>
        <v>65</v>
      </c>
      <c r="F421" s="44"/>
      <c r="G421" s="26"/>
      <c r="H421" s="25">
        <f>SUM(U415:U423)</f>
        <v>6.79</v>
      </c>
      <c r="I421" s="29"/>
      <c r="J421" s="23">
        <f>Source!AU148</f>
        <v>65</v>
      </c>
      <c r="K421" s="25">
        <f>SUM(V415:V423)</f>
        <v>41.25</v>
      </c>
      <c r="L421" s="27"/>
    </row>
    <row r="422" spans="1:26" ht="14.25" x14ac:dyDescent="0.2">
      <c r="A422" s="40"/>
      <c r="B422" s="41"/>
      <c r="C422" s="41" t="s">
        <v>1338</v>
      </c>
      <c r="D422" s="24" t="s">
        <v>1339</v>
      </c>
      <c r="E422" s="11">
        <f>Source!AQ148</f>
        <v>26.24</v>
      </c>
      <c r="F422" s="25"/>
      <c r="G422" s="26" t="str">
        <f>Source!DI148</f>
        <v/>
      </c>
      <c r="H422" s="25"/>
      <c r="I422" s="26"/>
      <c r="J422" s="26"/>
      <c r="K422" s="25"/>
      <c r="L422" s="37">
        <f>Source!U148</f>
        <v>1.0495999999999999</v>
      </c>
    </row>
    <row r="423" spans="1:26" ht="42.75" x14ac:dyDescent="0.2">
      <c r="A423" s="42" t="str">
        <f>Source!E149</f>
        <v>41,1</v>
      </c>
      <c r="B423" s="43" t="str">
        <f>Source!F149</f>
        <v>20.4.01.02-0014</v>
      </c>
      <c r="C423" s="43" t="str">
        <f>Source!G149</f>
        <v>Выключатель двухклавишный для скрытой проводки серии "Прима", марка С56-043, цвет белый</v>
      </c>
      <c r="D423" s="30" t="str">
        <f>Source!H149</f>
        <v>10 шт.</v>
      </c>
      <c r="E423" s="31">
        <f>Source!I149</f>
        <v>0.4</v>
      </c>
      <c r="F423" s="32">
        <f>Source!AL149+Source!AM149+Source!AO149</f>
        <v>71</v>
      </c>
      <c r="G423" s="39" t="s">
        <v>3</v>
      </c>
      <c r="H423" s="32">
        <f>ROUND(Source!AC149*Source!I149, 2)+ROUND(Source!AD149*Source!I149, 2)+ROUND(Source!AF149*Source!I149, 2)</f>
        <v>28.4</v>
      </c>
      <c r="I423" s="33"/>
      <c r="J423" s="33">
        <f>IF(Source!BC149&lt;&gt; 0, Source!BC149, 1)</f>
        <v>6.08</v>
      </c>
      <c r="K423" s="32">
        <f>Source!O149</f>
        <v>172.67</v>
      </c>
      <c r="L423" s="36"/>
      <c r="S423">
        <f>ROUND((Source!FX149/100)*((ROUND(Source!AF149*Source!I149, 2)+ROUND(Source!AE149*Source!I149, 2))), 2)</f>
        <v>0</v>
      </c>
      <c r="T423">
        <f>Source!X149</f>
        <v>0</v>
      </c>
      <c r="U423">
        <f>ROUND((Source!FY149/100)*((ROUND(Source!AF149*Source!I149, 2)+ROUND(Source!AE149*Source!I149, 2))), 2)</f>
        <v>0</v>
      </c>
      <c r="V423">
        <f>Source!Y149</f>
        <v>0</v>
      </c>
      <c r="W423">
        <f>IF(Source!BI149&lt;=1,H423, 0)</f>
        <v>0</v>
      </c>
      <c r="X423">
        <f>IF(Source!BI149=2,H423, 0)</f>
        <v>28.4</v>
      </c>
      <c r="Y423">
        <f>IF(Source!BI149=3,H423, 0)</f>
        <v>0</v>
      </c>
      <c r="Z423">
        <f>IF(Source!BI149=4,H423, 0)</f>
        <v>0</v>
      </c>
    </row>
    <row r="424" spans="1:26" ht="15" x14ac:dyDescent="0.25">
      <c r="G424" s="49">
        <f>H416+H417+H419+H420+H421+SUM(H423:H423)</f>
        <v>57.11</v>
      </c>
      <c r="H424" s="49"/>
      <c r="J424" s="49">
        <f>K416+K417+K419+K420+K421+SUM(K423:K423)</f>
        <v>347.16999999999996</v>
      </c>
      <c r="K424" s="49"/>
      <c r="L424" s="35">
        <f>Source!U148</f>
        <v>1.0495999999999999</v>
      </c>
      <c r="O424" s="20">
        <f>G424</f>
        <v>57.11</v>
      </c>
      <c r="P424" s="20">
        <f>J424</f>
        <v>347.16999999999996</v>
      </c>
      <c r="Q424" s="20">
        <f>L424</f>
        <v>1.0495999999999999</v>
      </c>
      <c r="W424">
        <f>IF(Source!BI148&lt;=1,H416+H417+H419+H420+H421, 0)</f>
        <v>0</v>
      </c>
      <c r="X424">
        <f>IF(Source!BI148=2,H416+H417+H419+H420+H421, 0)</f>
        <v>28.71</v>
      </c>
      <c r="Y424">
        <f>IF(Source!BI148=3,H416+H417+H419+H420+H421, 0)</f>
        <v>0</v>
      </c>
      <c r="Z424">
        <f>IF(Source!BI148=4,H416+H417+H419+H420+H421, 0)</f>
        <v>0</v>
      </c>
    </row>
    <row r="425" spans="1:26" ht="28.5" x14ac:dyDescent="0.2">
      <c r="A425" s="40" t="str">
        <f>Source!E150</f>
        <v>42</v>
      </c>
      <c r="B425" s="41" t="str">
        <f>Source!F150</f>
        <v>м10-08-019-01</v>
      </c>
      <c r="C425" s="41" t="str">
        <f>Source!G150</f>
        <v>Установка коробки ответвительной  на стене</v>
      </c>
      <c r="D425" s="24" t="str">
        <f>Source!H150</f>
        <v>ШТ</v>
      </c>
      <c r="E425" s="11">
        <f>Source!I150</f>
        <v>106</v>
      </c>
      <c r="F425" s="25">
        <f>Source!AL150+Source!AM150+Source!AO150</f>
        <v>5.29</v>
      </c>
      <c r="G425" s="26"/>
      <c r="H425" s="25"/>
      <c r="I425" s="26" t="str">
        <f>Source!BO150</f>
        <v/>
      </c>
      <c r="J425" s="26"/>
      <c r="K425" s="25"/>
      <c r="L425" s="27"/>
      <c r="S425">
        <f>ROUND((Source!FX150/100)*((ROUND(Source!AF150*Source!I150, 2)+ROUND(Source!AE150*Source!I150, 2))), 2)</f>
        <v>413.82</v>
      </c>
      <c r="T425">
        <f>Source!X150</f>
        <v>2516.0500000000002</v>
      </c>
      <c r="U425">
        <f>ROUND((Source!FY150/100)*((ROUND(Source!AF150*Source!I150, 2)+ROUND(Source!AE150*Source!I150, 2))), 2)</f>
        <v>310.37</v>
      </c>
      <c r="V425">
        <f>Source!Y150</f>
        <v>1887.04</v>
      </c>
    </row>
    <row r="426" spans="1:26" ht="14.25" x14ac:dyDescent="0.2">
      <c r="A426" s="40"/>
      <c r="B426" s="41"/>
      <c r="C426" s="41" t="s">
        <v>1333</v>
      </c>
      <c r="D426" s="24"/>
      <c r="E426" s="11"/>
      <c r="F426" s="25">
        <f>Source!AO150</f>
        <v>4.88</v>
      </c>
      <c r="G426" s="26" t="str">
        <f>Source!DG150</f>
        <v/>
      </c>
      <c r="H426" s="25">
        <f>ROUND(Source!AF150*Source!I150, 2)</f>
        <v>517.28</v>
      </c>
      <c r="I426" s="26"/>
      <c r="J426" s="26">
        <f>IF(Source!BA150&lt;&gt; 0, Source!BA150, 1)</f>
        <v>6.08</v>
      </c>
      <c r="K426" s="25">
        <f>Source!S150</f>
        <v>3145.06</v>
      </c>
      <c r="L426" s="27"/>
      <c r="R426">
        <f>H426</f>
        <v>517.28</v>
      </c>
    </row>
    <row r="427" spans="1:26" ht="14.25" x14ac:dyDescent="0.2">
      <c r="A427" s="40"/>
      <c r="B427" s="41"/>
      <c r="C427" s="41" t="s">
        <v>1340</v>
      </c>
      <c r="D427" s="24"/>
      <c r="E427" s="11"/>
      <c r="F427" s="25">
        <f>Source!AL150</f>
        <v>0.41</v>
      </c>
      <c r="G427" s="26" t="str">
        <f>Source!DD150</f>
        <v/>
      </c>
      <c r="H427" s="25">
        <f>ROUND(Source!AC150*Source!I150, 2)</f>
        <v>43.46</v>
      </c>
      <c r="I427" s="26"/>
      <c r="J427" s="26">
        <f>IF(Source!BC150&lt;&gt; 0, Source!BC150, 1)</f>
        <v>6.08</v>
      </c>
      <c r="K427" s="25">
        <f>Source!P150</f>
        <v>264.24</v>
      </c>
      <c r="L427" s="27"/>
    </row>
    <row r="428" spans="1:26" ht="14.25" x14ac:dyDescent="0.2">
      <c r="A428" s="40"/>
      <c r="B428" s="41"/>
      <c r="C428" s="41" t="s">
        <v>1335</v>
      </c>
      <c r="D428" s="24" t="s">
        <v>1336</v>
      </c>
      <c r="E428" s="11">
        <f>Source!BZ150</f>
        <v>80</v>
      </c>
      <c r="F428" s="44"/>
      <c r="G428" s="26"/>
      <c r="H428" s="25">
        <f>SUM(S425:S432)</f>
        <v>413.82</v>
      </c>
      <c r="I428" s="29"/>
      <c r="J428" s="23">
        <f>Source!AT150</f>
        <v>80</v>
      </c>
      <c r="K428" s="25">
        <f>SUM(T425:T432)</f>
        <v>2516.0500000000002</v>
      </c>
      <c r="L428" s="27"/>
    </row>
    <row r="429" spans="1:26" ht="14.25" x14ac:dyDescent="0.2">
      <c r="A429" s="40"/>
      <c r="B429" s="41"/>
      <c r="C429" s="41" t="s">
        <v>1337</v>
      </c>
      <c r="D429" s="24" t="s">
        <v>1336</v>
      </c>
      <c r="E429" s="11">
        <f>Source!CA150</f>
        <v>60</v>
      </c>
      <c r="F429" s="44"/>
      <c r="G429" s="26"/>
      <c r="H429" s="25">
        <f>SUM(U425:U432)</f>
        <v>310.37</v>
      </c>
      <c r="I429" s="29"/>
      <c r="J429" s="23">
        <f>Source!AU150</f>
        <v>60</v>
      </c>
      <c r="K429" s="25">
        <f>SUM(V425:V432)</f>
        <v>1887.04</v>
      </c>
      <c r="L429" s="27"/>
    </row>
    <row r="430" spans="1:26" ht="14.25" x14ac:dyDescent="0.2">
      <c r="A430" s="40"/>
      <c r="B430" s="41"/>
      <c r="C430" s="41" t="s">
        <v>1338</v>
      </c>
      <c r="D430" s="24" t="s">
        <v>1339</v>
      </c>
      <c r="E430" s="11">
        <f>Source!AQ150</f>
        <v>0.5</v>
      </c>
      <c r="F430" s="25"/>
      <c r="G430" s="26" t="str">
        <f>Source!DI150</f>
        <v/>
      </c>
      <c r="H430" s="25"/>
      <c r="I430" s="26"/>
      <c r="J430" s="26"/>
      <c r="K430" s="25"/>
      <c r="L430" s="37">
        <f>Source!U150</f>
        <v>53</v>
      </c>
    </row>
    <row r="431" spans="1:26" ht="28.5" x14ac:dyDescent="0.2">
      <c r="A431" s="40" t="str">
        <f>Source!E151</f>
        <v>42,1</v>
      </c>
      <c r="B431" s="41" t="str">
        <f>Source!F151</f>
        <v>20.5.02.06-0034</v>
      </c>
      <c r="C431" s="41" t="str">
        <f>Source!G151</f>
        <v>Разветвительная коробка У-195 разм.106х96х20,5мм</v>
      </c>
      <c r="D431" s="24" t="str">
        <f>Source!H151</f>
        <v>10 шт.</v>
      </c>
      <c r="E431" s="11">
        <f>Source!I151</f>
        <v>7</v>
      </c>
      <c r="F431" s="25">
        <f>Source!AL151+Source!AM151+Source!AO151</f>
        <v>44.4</v>
      </c>
      <c r="G431" s="38" t="s">
        <v>3</v>
      </c>
      <c r="H431" s="25">
        <f>ROUND(Source!AC151*Source!I151, 2)+ROUND(Source!AD151*Source!I151, 2)+ROUND(Source!AF151*Source!I151, 2)</f>
        <v>310.8</v>
      </c>
      <c r="I431" s="26"/>
      <c r="J431" s="26">
        <f>IF(Source!BC151&lt;&gt; 0, Source!BC151, 1)</f>
        <v>6.08</v>
      </c>
      <c r="K431" s="25">
        <f>Source!O151</f>
        <v>1889.66</v>
      </c>
      <c r="L431" s="27"/>
      <c r="S431">
        <f>ROUND((Source!FX151/100)*((ROUND(Source!AF151*Source!I151, 2)+ROUND(Source!AE151*Source!I151, 2))), 2)</f>
        <v>0</v>
      </c>
      <c r="T431">
        <f>Source!X151</f>
        <v>0</v>
      </c>
      <c r="U431">
        <f>ROUND((Source!FY151/100)*((ROUND(Source!AF151*Source!I151, 2)+ROUND(Source!AE151*Source!I151, 2))), 2)</f>
        <v>0</v>
      </c>
      <c r="V431">
        <f>Source!Y151</f>
        <v>0</v>
      </c>
      <c r="W431">
        <f>IF(Source!BI151&lt;=1,H431, 0)</f>
        <v>0</v>
      </c>
      <c r="X431">
        <f>IF(Source!BI151=2,H431, 0)</f>
        <v>310.8</v>
      </c>
      <c r="Y431">
        <f>IF(Source!BI151=3,H431, 0)</f>
        <v>0</v>
      </c>
      <c r="Z431">
        <f>IF(Source!BI151=4,H431, 0)</f>
        <v>0</v>
      </c>
    </row>
    <row r="432" spans="1:26" ht="14.25" x14ac:dyDescent="0.2">
      <c r="A432" s="42" t="str">
        <f>Source!E152</f>
        <v>42,2</v>
      </c>
      <c r="B432" s="43" t="str">
        <f>Source!F152</f>
        <v>20.5.02.06-0033</v>
      </c>
      <c r="C432" s="43" t="str">
        <f>Source!G152</f>
        <v>Монтажная  коробка 2У-1 78х78х45мм</v>
      </c>
      <c r="D432" s="30" t="str">
        <f>Source!H152</f>
        <v>10 шт.</v>
      </c>
      <c r="E432" s="31">
        <f>Source!I152</f>
        <v>3.6</v>
      </c>
      <c r="F432" s="32">
        <f>Source!AL152+Source!AM152+Source!AO152</f>
        <v>33</v>
      </c>
      <c r="G432" s="39" t="s">
        <v>3</v>
      </c>
      <c r="H432" s="32">
        <f>ROUND(Source!AC152*Source!I152, 2)+ROUND(Source!AD152*Source!I152, 2)+ROUND(Source!AF152*Source!I152, 2)</f>
        <v>118.8</v>
      </c>
      <c r="I432" s="33"/>
      <c r="J432" s="33">
        <f>IF(Source!BC152&lt;&gt; 0, Source!BC152, 1)</f>
        <v>6.08</v>
      </c>
      <c r="K432" s="32">
        <f>Source!O152</f>
        <v>722.3</v>
      </c>
      <c r="L432" s="36"/>
      <c r="S432">
        <f>ROUND((Source!FX152/100)*((ROUND(Source!AF152*Source!I152, 2)+ROUND(Source!AE152*Source!I152, 2))), 2)</f>
        <v>0</v>
      </c>
      <c r="T432">
        <f>Source!X152</f>
        <v>0</v>
      </c>
      <c r="U432">
        <f>ROUND((Source!FY152/100)*((ROUND(Source!AF152*Source!I152, 2)+ROUND(Source!AE152*Source!I152, 2))), 2)</f>
        <v>0</v>
      </c>
      <c r="V432">
        <f>Source!Y152</f>
        <v>0</v>
      </c>
      <c r="W432">
        <f>IF(Source!BI152&lt;=1,H432, 0)</f>
        <v>0</v>
      </c>
      <c r="X432">
        <f>IF(Source!BI152=2,H432, 0)</f>
        <v>118.8</v>
      </c>
      <c r="Y432">
        <f>IF(Source!BI152=3,H432, 0)</f>
        <v>0</v>
      </c>
      <c r="Z432">
        <f>IF(Source!BI152=4,H432, 0)</f>
        <v>0</v>
      </c>
    </row>
    <row r="433" spans="1:26" ht="15" x14ac:dyDescent="0.25">
      <c r="G433" s="49">
        <f>H426+H427+H428+H429+SUM(H431:H432)</f>
        <v>1714.5299999999997</v>
      </c>
      <c r="H433" s="49"/>
      <c r="J433" s="49">
        <f>K426+K427+K428+K429+SUM(K431:K432)</f>
        <v>10424.35</v>
      </c>
      <c r="K433" s="49"/>
      <c r="L433" s="35">
        <f>Source!U150</f>
        <v>53</v>
      </c>
      <c r="O433" s="20">
        <f>G433</f>
        <v>1714.5299999999997</v>
      </c>
      <c r="P433" s="20">
        <f>J433</f>
        <v>10424.35</v>
      </c>
      <c r="Q433" s="20">
        <f>L433</f>
        <v>53</v>
      </c>
      <c r="W433">
        <f>IF(Source!BI150&lt;=1,H426+H427+H428+H429, 0)</f>
        <v>0</v>
      </c>
      <c r="X433">
        <f>IF(Source!BI150=2,H426+H427+H428+H429, 0)</f>
        <v>1284.9299999999998</v>
      </c>
      <c r="Y433">
        <f>IF(Source!BI150=3,H426+H427+H428+H429, 0)</f>
        <v>0</v>
      </c>
      <c r="Z433">
        <f>IF(Source!BI150=4,H426+H427+H428+H429, 0)</f>
        <v>0</v>
      </c>
    </row>
    <row r="434" spans="1:26" ht="57" x14ac:dyDescent="0.2">
      <c r="A434" s="40" t="str">
        <f>Source!E153</f>
        <v>43</v>
      </c>
      <c r="B434" s="41" t="str">
        <f>Source!F153</f>
        <v>м08-02-403-03</v>
      </c>
      <c r="C434" s="41" t="str">
        <f>Source!G153</f>
        <v>Прокладка провода  группового в защитной оболочке или кабель трех-пятижильный под штукатурку по стенам или в бороздах</v>
      </c>
      <c r="D434" s="24" t="str">
        <f>Source!H153</f>
        <v>100 м</v>
      </c>
      <c r="E434" s="11">
        <f>Source!I153</f>
        <v>3.7</v>
      </c>
      <c r="F434" s="25">
        <f>Source!AL153+Source!AM153+Source!AO153</f>
        <v>199.73</v>
      </c>
      <c r="G434" s="26"/>
      <c r="H434" s="25"/>
      <c r="I434" s="26" t="str">
        <f>Source!BO153</f>
        <v/>
      </c>
      <c r="J434" s="26"/>
      <c r="K434" s="25"/>
      <c r="L434" s="27"/>
      <c r="S434">
        <f>ROUND((Source!FX153/100)*((ROUND(Source!AF153*Source!I153, 2)+ROUND(Source!AE153*Source!I153, 2))), 2)</f>
        <v>546.92999999999995</v>
      </c>
      <c r="T434">
        <f>Source!X153</f>
        <v>3325.36</v>
      </c>
      <c r="U434">
        <f>ROUND((Source!FY153/100)*((ROUND(Source!AF153*Source!I153, 2)+ROUND(Source!AE153*Source!I153, 2))), 2)</f>
        <v>374.22</v>
      </c>
      <c r="V434">
        <f>Source!Y153</f>
        <v>2275.25</v>
      </c>
    </row>
    <row r="435" spans="1:26" ht="14.25" x14ac:dyDescent="0.2">
      <c r="A435" s="40"/>
      <c r="B435" s="41"/>
      <c r="C435" s="41" t="s">
        <v>1333</v>
      </c>
      <c r="D435" s="24"/>
      <c r="E435" s="11"/>
      <c r="F435" s="25">
        <f>Source!AO153</f>
        <v>155.1</v>
      </c>
      <c r="G435" s="26" t="str">
        <f>Source!DG153</f>
        <v/>
      </c>
      <c r="H435" s="25">
        <f>ROUND(Source!AF153*Source!I153, 2)</f>
        <v>573.87</v>
      </c>
      <c r="I435" s="26"/>
      <c r="J435" s="26">
        <f>IF(Source!BA153&lt;&gt; 0, Source!BA153, 1)</f>
        <v>6.08</v>
      </c>
      <c r="K435" s="25">
        <f>Source!S153</f>
        <v>3489.13</v>
      </c>
      <c r="L435" s="27"/>
      <c r="R435">
        <f>H435</f>
        <v>573.87</v>
      </c>
    </row>
    <row r="436" spans="1:26" ht="14.25" x14ac:dyDescent="0.2">
      <c r="A436" s="40"/>
      <c r="B436" s="41"/>
      <c r="C436" s="41" t="s">
        <v>342</v>
      </c>
      <c r="D436" s="24"/>
      <c r="E436" s="11"/>
      <c r="F436" s="25">
        <f>Source!AM153</f>
        <v>3.55</v>
      </c>
      <c r="G436" s="26" t="str">
        <f>Source!DE153</f>
        <v/>
      </c>
      <c r="H436" s="25">
        <f>ROUND(Source!AD153*Source!I153, 2)</f>
        <v>13.14</v>
      </c>
      <c r="I436" s="26"/>
      <c r="J436" s="26">
        <f>IF(Source!BB153&lt;&gt; 0, Source!BB153, 1)</f>
        <v>6.08</v>
      </c>
      <c r="K436" s="25">
        <f>Source!Q153</f>
        <v>79.86</v>
      </c>
      <c r="L436" s="27"/>
    </row>
    <row r="437" spans="1:26" ht="14.25" x14ac:dyDescent="0.2">
      <c r="A437" s="40"/>
      <c r="B437" s="41"/>
      <c r="C437" s="41" t="s">
        <v>1334</v>
      </c>
      <c r="D437" s="24"/>
      <c r="E437" s="11"/>
      <c r="F437" s="25">
        <f>Source!AN153</f>
        <v>0.5</v>
      </c>
      <c r="G437" s="26" t="str">
        <f>Source!DF153</f>
        <v/>
      </c>
      <c r="H437" s="28">
        <f>ROUND(Source!AE153*Source!I153, 2)</f>
        <v>1.85</v>
      </c>
      <c r="I437" s="26"/>
      <c r="J437" s="26">
        <f>IF(Source!BS153&lt;&gt; 0, Source!BS153, 1)</f>
        <v>6.08</v>
      </c>
      <c r="K437" s="28">
        <f>Source!R153</f>
        <v>11.25</v>
      </c>
      <c r="L437" s="27"/>
      <c r="R437">
        <f>H437</f>
        <v>1.85</v>
      </c>
    </row>
    <row r="438" spans="1:26" ht="14.25" x14ac:dyDescent="0.2">
      <c r="A438" s="40"/>
      <c r="B438" s="41"/>
      <c r="C438" s="41" t="s">
        <v>1340</v>
      </c>
      <c r="D438" s="24"/>
      <c r="E438" s="11"/>
      <c r="F438" s="25">
        <f>Source!AL153</f>
        <v>41.08</v>
      </c>
      <c r="G438" s="26" t="str">
        <f>Source!DD153</f>
        <v/>
      </c>
      <c r="H438" s="25">
        <f>ROUND(Source!AC153*Source!I153, 2)</f>
        <v>152</v>
      </c>
      <c r="I438" s="26"/>
      <c r="J438" s="26">
        <f>IF(Source!BC153&lt;&gt; 0, Source!BC153, 1)</f>
        <v>6.08</v>
      </c>
      <c r="K438" s="25">
        <f>Source!P153</f>
        <v>924.14</v>
      </c>
      <c r="L438" s="27"/>
    </row>
    <row r="439" spans="1:26" ht="14.25" x14ac:dyDescent="0.2">
      <c r="A439" s="40"/>
      <c r="B439" s="41"/>
      <c r="C439" s="41" t="s">
        <v>1335</v>
      </c>
      <c r="D439" s="24" t="s">
        <v>1336</v>
      </c>
      <c r="E439" s="11">
        <f>Source!BZ153</f>
        <v>95</v>
      </c>
      <c r="F439" s="44"/>
      <c r="G439" s="26"/>
      <c r="H439" s="25">
        <f>SUM(S434:S446)</f>
        <v>546.92999999999995</v>
      </c>
      <c r="I439" s="29"/>
      <c r="J439" s="23">
        <f>Source!AT153</f>
        <v>95</v>
      </c>
      <c r="K439" s="25">
        <f>SUM(T434:T446)</f>
        <v>3325.36</v>
      </c>
      <c r="L439" s="27"/>
    </row>
    <row r="440" spans="1:26" ht="14.25" x14ac:dyDescent="0.2">
      <c r="A440" s="40"/>
      <c r="B440" s="41"/>
      <c r="C440" s="41" t="s">
        <v>1337</v>
      </c>
      <c r="D440" s="24" t="s">
        <v>1336</v>
      </c>
      <c r="E440" s="11">
        <f>Source!CA153</f>
        <v>65</v>
      </c>
      <c r="F440" s="44"/>
      <c r="G440" s="26"/>
      <c r="H440" s="25">
        <f>SUM(U434:U446)</f>
        <v>374.22</v>
      </c>
      <c r="I440" s="29"/>
      <c r="J440" s="23">
        <f>Source!AU153</f>
        <v>65</v>
      </c>
      <c r="K440" s="25">
        <f>SUM(V434:V446)</f>
        <v>2275.25</v>
      </c>
      <c r="L440" s="27"/>
    </row>
    <row r="441" spans="1:26" ht="14.25" x14ac:dyDescent="0.2">
      <c r="A441" s="40"/>
      <c r="B441" s="41"/>
      <c r="C441" s="41" t="s">
        <v>1338</v>
      </c>
      <c r="D441" s="24" t="s">
        <v>1339</v>
      </c>
      <c r="E441" s="11">
        <f>Source!AQ153</f>
        <v>16.5</v>
      </c>
      <c r="F441" s="25"/>
      <c r="G441" s="26" t="str">
        <f>Source!DI153</f>
        <v/>
      </c>
      <c r="H441" s="25"/>
      <c r="I441" s="26"/>
      <c r="J441" s="26"/>
      <c r="K441" s="25"/>
      <c r="L441" s="37">
        <f>Source!U153</f>
        <v>61.050000000000004</v>
      </c>
    </row>
    <row r="442" spans="1:26" ht="85.5" x14ac:dyDescent="0.2">
      <c r="A442" s="40" t="str">
        <f>Source!E154</f>
        <v>43,1</v>
      </c>
      <c r="B442" s="41" t="str">
        <f>Source!F154</f>
        <v>21.1.06.09-0152</v>
      </c>
      <c r="C442" s="41" t="str">
        <f>Source!G154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442" s="24" t="str">
        <f>Source!H154</f>
        <v>1000 м</v>
      </c>
      <c r="E442" s="11">
        <f>Source!I154</f>
        <v>0.14000000000000001</v>
      </c>
      <c r="F442" s="25">
        <f>Source!AL154+Source!AM154+Source!AO154</f>
        <v>6920.41</v>
      </c>
      <c r="G442" s="38" t="s">
        <v>3</v>
      </c>
      <c r="H442" s="25">
        <f>ROUND(Source!AC154*Source!I154, 2)+ROUND(Source!AD154*Source!I154, 2)+ROUND(Source!AF154*Source!I154, 2)</f>
        <v>968.86</v>
      </c>
      <c r="I442" s="26"/>
      <c r="J442" s="26">
        <f>IF(Source!BC154&lt;&gt; 0, Source!BC154, 1)</f>
        <v>6.08</v>
      </c>
      <c r="K442" s="25">
        <f>Source!O154</f>
        <v>5890.65</v>
      </c>
      <c r="L442" s="27"/>
      <c r="S442">
        <f>ROUND((Source!FX154/100)*((ROUND(Source!AF154*Source!I154, 2)+ROUND(Source!AE154*Source!I154, 2))), 2)</f>
        <v>0</v>
      </c>
      <c r="T442">
        <f>Source!X154</f>
        <v>0</v>
      </c>
      <c r="U442">
        <f>ROUND((Source!FY154/100)*((ROUND(Source!AF154*Source!I154, 2)+ROUND(Source!AE154*Source!I154, 2))), 2)</f>
        <v>0</v>
      </c>
      <c r="V442">
        <f>Source!Y154</f>
        <v>0</v>
      </c>
      <c r="W442">
        <f>IF(Source!BI154&lt;=1,H442, 0)</f>
        <v>0</v>
      </c>
      <c r="X442">
        <f>IF(Source!BI154=2,H442, 0)</f>
        <v>968.86</v>
      </c>
      <c r="Y442">
        <f>IF(Source!BI154=3,H442, 0)</f>
        <v>0</v>
      </c>
      <c r="Z442">
        <f>IF(Source!BI154=4,H442, 0)</f>
        <v>0</v>
      </c>
    </row>
    <row r="443" spans="1:26" ht="85.5" x14ac:dyDescent="0.2">
      <c r="A443" s="40" t="str">
        <f>Source!E155</f>
        <v>43,2</v>
      </c>
      <c r="B443" s="41" t="str">
        <f>Source!F155</f>
        <v>21.1.06.09-0151</v>
      </c>
      <c r="C443" s="41" t="str">
        <f>Source!G155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1,5 мм2</v>
      </c>
      <c r="D443" s="24" t="str">
        <f>Source!H155</f>
        <v>1000 м</v>
      </c>
      <c r="E443" s="11">
        <f>Source!I155</f>
        <v>0.11</v>
      </c>
      <c r="F443" s="25">
        <f>Source!AL155+Source!AM155+Source!AO155</f>
        <v>4832.12</v>
      </c>
      <c r="G443" s="38" t="s">
        <v>3</v>
      </c>
      <c r="H443" s="25">
        <f>ROUND(Source!AC155*Source!I155, 2)+ROUND(Source!AD155*Source!I155, 2)+ROUND(Source!AF155*Source!I155, 2)</f>
        <v>531.53</v>
      </c>
      <c r="I443" s="26"/>
      <c r="J443" s="26">
        <f>IF(Source!BC155&lt;&gt; 0, Source!BC155, 1)</f>
        <v>6.08</v>
      </c>
      <c r="K443" s="25">
        <f>Source!O155</f>
        <v>3231.72</v>
      </c>
      <c r="L443" s="27"/>
      <c r="S443">
        <f>ROUND((Source!FX155/100)*((ROUND(Source!AF155*Source!I155, 2)+ROUND(Source!AE155*Source!I155, 2))), 2)</f>
        <v>0</v>
      </c>
      <c r="T443">
        <f>Source!X155</f>
        <v>0</v>
      </c>
      <c r="U443">
        <f>ROUND((Source!FY155/100)*((ROUND(Source!AF155*Source!I155, 2)+ROUND(Source!AE155*Source!I155, 2))), 2)</f>
        <v>0</v>
      </c>
      <c r="V443">
        <f>Source!Y155</f>
        <v>0</v>
      </c>
      <c r="W443">
        <f>IF(Source!BI155&lt;=1,H443, 0)</f>
        <v>0</v>
      </c>
      <c r="X443">
        <f>IF(Source!BI155=2,H443, 0)</f>
        <v>531.53</v>
      </c>
      <c r="Y443">
        <f>IF(Source!BI155=3,H443, 0)</f>
        <v>0</v>
      </c>
      <c r="Z443">
        <f>IF(Source!BI155=4,H443, 0)</f>
        <v>0</v>
      </c>
    </row>
    <row r="444" spans="1:26" ht="85.5" x14ac:dyDescent="0.2">
      <c r="A444" s="40" t="str">
        <f>Source!E156</f>
        <v>43,3</v>
      </c>
      <c r="B444" s="41" t="str">
        <f>Source!F156</f>
        <v>21.1.06.09-0177</v>
      </c>
      <c r="C444" s="41" t="str">
        <f>Source!G156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4 мм2</v>
      </c>
      <c r="D444" s="24" t="str">
        <f>Source!H156</f>
        <v>1000 м</v>
      </c>
      <c r="E444" s="11">
        <f>Source!I156</f>
        <v>8.5999999999999993E-2</v>
      </c>
      <c r="F444" s="25">
        <f>Source!AL156+Source!AM156+Source!AO156</f>
        <v>18047.849999999999</v>
      </c>
      <c r="G444" s="38" t="s">
        <v>3</v>
      </c>
      <c r="H444" s="25">
        <f>ROUND(Source!AC156*Source!I156, 2)+ROUND(Source!AD156*Source!I156, 2)+ROUND(Source!AF156*Source!I156, 2)</f>
        <v>1552.12</v>
      </c>
      <c r="I444" s="26"/>
      <c r="J444" s="26">
        <f>IF(Source!BC156&lt;&gt; 0, Source!BC156, 1)</f>
        <v>6.08</v>
      </c>
      <c r="K444" s="25">
        <f>Source!O156</f>
        <v>9436.86</v>
      </c>
      <c r="L444" s="27"/>
      <c r="S444">
        <f>ROUND((Source!FX156/100)*((ROUND(Source!AF156*Source!I156, 2)+ROUND(Source!AE156*Source!I156, 2))), 2)</f>
        <v>0</v>
      </c>
      <c r="T444">
        <f>Source!X156</f>
        <v>0</v>
      </c>
      <c r="U444">
        <f>ROUND((Source!FY156/100)*((ROUND(Source!AF156*Source!I156, 2)+ROUND(Source!AE156*Source!I156, 2))), 2)</f>
        <v>0</v>
      </c>
      <c r="V444">
        <f>Source!Y156</f>
        <v>0</v>
      </c>
      <c r="W444">
        <f>IF(Source!BI156&lt;=1,H444, 0)</f>
        <v>0</v>
      </c>
      <c r="X444">
        <f>IF(Source!BI156=2,H444, 0)</f>
        <v>1552.12</v>
      </c>
      <c r="Y444">
        <f>IF(Source!BI156=3,H444, 0)</f>
        <v>0</v>
      </c>
      <c r="Z444">
        <f>IF(Source!BI156=4,H444, 0)</f>
        <v>0</v>
      </c>
    </row>
    <row r="445" spans="1:26" ht="85.5" x14ac:dyDescent="0.2">
      <c r="A445" s="40" t="str">
        <f>Source!E157</f>
        <v>43,4</v>
      </c>
      <c r="B445" s="41" t="str">
        <f>Source!F157</f>
        <v>21.1.06.09-0175</v>
      </c>
      <c r="C445" s="41" t="str">
        <f>Source!G157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1,5 мм2</v>
      </c>
      <c r="D445" s="24" t="str">
        <f>Source!H157</f>
        <v>1000 м</v>
      </c>
      <c r="E445" s="11">
        <f>Source!I157</f>
        <v>1.7999999999999999E-2</v>
      </c>
      <c r="F445" s="25">
        <f>Source!AL157+Source!AM157+Source!AO157</f>
        <v>7950.51</v>
      </c>
      <c r="G445" s="38" t="s">
        <v>3</v>
      </c>
      <c r="H445" s="25">
        <f>ROUND(Source!AC157*Source!I157, 2)+ROUND(Source!AD157*Source!I157, 2)+ROUND(Source!AF157*Source!I157, 2)</f>
        <v>143.11000000000001</v>
      </c>
      <c r="I445" s="26"/>
      <c r="J445" s="26">
        <f>IF(Source!BC157&lt;&gt; 0, Source!BC157, 1)</f>
        <v>6.08</v>
      </c>
      <c r="K445" s="25">
        <f>Source!O157</f>
        <v>870.1</v>
      </c>
      <c r="L445" s="27"/>
      <c r="S445">
        <f>ROUND((Source!FX157/100)*((ROUND(Source!AF157*Source!I157, 2)+ROUND(Source!AE157*Source!I157, 2))), 2)</f>
        <v>0</v>
      </c>
      <c r="T445">
        <f>Source!X157</f>
        <v>0</v>
      </c>
      <c r="U445">
        <f>ROUND((Source!FY157/100)*((ROUND(Source!AF157*Source!I157, 2)+ROUND(Source!AE157*Source!I157, 2))), 2)</f>
        <v>0</v>
      </c>
      <c r="V445">
        <f>Source!Y157</f>
        <v>0</v>
      </c>
      <c r="W445">
        <f>IF(Source!BI157&lt;=1,H445, 0)</f>
        <v>0</v>
      </c>
      <c r="X445">
        <f>IF(Source!BI157=2,H445, 0)</f>
        <v>143.11000000000001</v>
      </c>
      <c r="Y445">
        <f>IF(Source!BI157=3,H445, 0)</f>
        <v>0</v>
      </c>
      <c r="Z445">
        <f>IF(Source!BI157=4,H445, 0)</f>
        <v>0</v>
      </c>
    </row>
    <row r="446" spans="1:26" ht="85.5" x14ac:dyDescent="0.2">
      <c r="A446" s="42" t="str">
        <f>Source!E158</f>
        <v>43,5</v>
      </c>
      <c r="B446" s="43" t="str">
        <f>Source!F158</f>
        <v>21.1.06.09-0160</v>
      </c>
      <c r="C446" s="43" t="str">
        <f>Source!G158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- 4 и сечением 1,5 мм2</v>
      </c>
      <c r="D446" s="30" t="str">
        <f>Source!H158</f>
        <v>1000 м</v>
      </c>
      <c r="E446" s="31">
        <f>Source!I158</f>
        <v>1.6E-2</v>
      </c>
      <c r="F446" s="32">
        <f>Source!AL158+Source!AM158+Source!AO158</f>
        <v>6557.53</v>
      </c>
      <c r="G446" s="39" t="s">
        <v>3</v>
      </c>
      <c r="H446" s="32">
        <f>ROUND(Source!AC158*Source!I158, 2)+ROUND(Source!AD158*Source!I158, 2)+ROUND(Source!AF158*Source!I158, 2)</f>
        <v>104.92</v>
      </c>
      <c r="I446" s="33"/>
      <c r="J446" s="33">
        <f>IF(Source!BC158&lt;&gt; 0, Source!BC158, 1)</f>
        <v>6.08</v>
      </c>
      <c r="K446" s="32">
        <f>Source!O158</f>
        <v>637.91999999999996</v>
      </c>
      <c r="L446" s="36"/>
      <c r="S446">
        <f>ROUND((Source!FX158/100)*((ROUND(Source!AF158*Source!I158, 2)+ROUND(Source!AE158*Source!I158, 2))), 2)</f>
        <v>0</v>
      </c>
      <c r="T446">
        <f>Source!X158</f>
        <v>0</v>
      </c>
      <c r="U446">
        <f>ROUND((Source!FY158/100)*((ROUND(Source!AF158*Source!I158, 2)+ROUND(Source!AE158*Source!I158, 2))), 2)</f>
        <v>0</v>
      </c>
      <c r="V446">
        <f>Source!Y158</f>
        <v>0</v>
      </c>
      <c r="W446">
        <f>IF(Source!BI158&lt;=1,H446, 0)</f>
        <v>0</v>
      </c>
      <c r="X446">
        <f>IF(Source!BI158=2,H446, 0)</f>
        <v>104.92</v>
      </c>
      <c r="Y446">
        <f>IF(Source!BI158=3,H446, 0)</f>
        <v>0</v>
      </c>
      <c r="Z446">
        <f>IF(Source!BI158=4,H446, 0)</f>
        <v>0</v>
      </c>
    </row>
    <row r="447" spans="1:26" ht="15" x14ac:dyDescent="0.25">
      <c r="G447" s="49">
        <f>H435+H436+H438+H439+H440+SUM(H442:H446)</f>
        <v>4960.7</v>
      </c>
      <c r="H447" s="49"/>
      <c r="J447" s="49">
        <f>K435+K436+K438+K439+K440+SUM(K442:K446)</f>
        <v>30160.989999999998</v>
      </c>
      <c r="K447" s="49"/>
      <c r="L447" s="35">
        <f>Source!U153</f>
        <v>61.050000000000004</v>
      </c>
      <c r="O447" s="20">
        <f>G447</f>
        <v>4960.7</v>
      </c>
      <c r="P447" s="20">
        <f>J447</f>
        <v>30160.989999999998</v>
      </c>
      <c r="Q447" s="20">
        <f>L447</f>
        <v>61.050000000000004</v>
      </c>
      <c r="W447">
        <f>IF(Source!BI153&lt;=1,H435+H436+H438+H439+H440, 0)</f>
        <v>0</v>
      </c>
      <c r="X447">
        <f>IF(Source!BI153=2,H435+H436+H438+H439+H440, 0)</f>
        <v>1660.16</v>
      </c>
      <c r="Y447">
        <f>IF(Source!BI153=3,H435+H436+H438+H439+H440, 0)</f>
        <v>0</v>
      </c>
      <c r="Z447">
        <f>IF(Source!BI153=4,H435+H436+H438+H439+H440, 0)</f>
        <v>0</v>
      </c>
    </row>
    <row r="448" spans="1:26" ht="42.75" x14ac:dyDescent="0.2">
      <c r="A448" s="40" t="str">
        <f>Source!E159</f>
        <v>44</v>
      </c>
      <c r="B448" s="41" t="str">
        <f>Source!F159</f>
        <v>м08-03-591-09</v>
      </c>
      <c r="C448" s="41" t="str">
        <f>Source!G159</f>
        <v>Установка розетки штепсельной утопленного типа при скрытой проводке</v>
      </c>
      <c r="D448" s="24" t="str">
        <f>Source!H159</f>
        <v>100 ШТ</v>
      </c>
      <c r="E448" s="11">
        <f>Source!I159</f>
        <v>0.12</v>
      </c>
      <c r="F448" s="25">
        <f>Source!AL159+Source!AM159+Source!AO159</f>
        <v>369.25</v>
      </c>
      <c r="G448" s="26"/>
      <c r="H448" s="25"/>
      <c r="I448" s="26" t="str">
        <f>Source!BO159</f>
        <v/>
      </c>
      <c r="J448" s="26"/>
      <c r="K448" s="25"/>
      <c r="L448" s="27"/>
      <c r="S448">
        <f>ROUND((Source!FX159/100)*((ROUND(Source!AF159*Source!I159, 2)+ROUND(Source!AE159*Source!I159, 2))), 2)</f>
        <v>34.54</v>
      </c>
      <c r="T448">
        <f>Source!X159</f>
        <v>210.02</v>
      </c>
      <c r="U448">
        <f>ROUND((Source!FY159/100)*((ROUND(Source!AF159*Source!I159, 2)+ROUND(Source!AE159*Source!I159, 2))), 2)</f>
        <v>23.63</v>
      </c>
      <c r="V448">
        <f>Source!Y159</f>
        <v>143.69999999999999</v>
      </c>
    </row>
    <row r="449" spans="1:26" ht="14.25" x14ac:dyDescent="0.2">
      <c r="A449" s="40"/>
      <c r="B449" s="41"/>
      <c r="C449" s="41" t="s">
        <v>1333</v>
      </c>
      <c r="D449" s="24"/>
      <c r="E449" s="11"/>
      <c r="F449" s="25">
        <f>Source!AO159</f>
        <v>302.36</v>
      </c>
      <c r="G449" s="26" t="str">
        <f>Source!DG159</f>
        <v/>
      </c>
      <c r="H449" s="25">
        <f>ROUND(Source!AF159*Source!I159, 2)</f>
        <v>36.28</v>
      </c>
      <c r="I449" s="26"/>
      <c r="J449" s="26">
        <f>IF(Source!BA159&lt;&gt; 0, Source!BA159, 1)</f>
        <v>6.08</v>
      </c>
      <c r="K449" s="25">
        <f>Source!S159</f>
        <v>220.6</v>
      </c>
      <c r="L449" s="27"/>
      <c r="R449">
        <f>H449</f>
        <v>36.28</v>
      </c>
    </row>
    <row r="450" spans="1:26" ht="14.25" x14ac:dyDescent="0.2">
      <c r="A450" s="40"/>
      <c r="B450" s="41"/>
      <c r="C450" s="41" t="s">
        <v>342</v>
      </c>
      <c r="D450" s="24"/>
      <c r="E450" s="11"/>
      <c r="F450" s="25">
        <f>Source!AM159</f>
        <v>4.67</v>
      </c>
      <c r="G450" s="26" t="str">
        <f>Source!DE159</f>
        <v/>
      </c>
      <c r="H450" s="25">
        <f>ROUND(Source!AD159*Source!I159, 2)</f>
        <v>0.56000000000000005</v>
      </c>
      <c r="I450" s="26"/>
      <c r="J450" s="26">
        <f>IF(Source!BB159&lt;&gt; 0, Source!BB159, 1)</f>
        <v>6.08</v>
      </c>
      <c r="K450" s="25">
        <f>Source!Q159</f>
        <v>3.41</v>
      </c>
      <c r="L450" s="27"/>
    </row>
    <row r="451" spans="1:26" ht="14.25" x14ac:dyDescent="0.2">
      <c r="A451" s="40"/>
      <c r="B451" s="41"/>
      <c r="C451" s="41" t="s">
        <v>1334</v>
      </c>
      <c r="D451" s="24"/>
      <c r="E451" s="11"/>
      <c r="F451" s="25">
        <f>Source!AN159</f>
        <v>0.64</v>
      </c>
      <c r="G451" s="26" t="str">
        <f>Source!DF159</f>
        <v/>
      </c>
      <c r="H451" s="28">
        <f>ROUND(Source!AE159*Source!I159, 2)</f>
        <v>0.08</v>
      </c>
      <c r="I451" s="26"/>
      <c r="J451" s="26">
        <f>IF(Source!BS159&lt;&gt; 0, Source!BS159, 1)</f>
        <v>6.08</v>
      </c>
      <c r="K451" s="28">
        <f>Source!R159</f>
        <v>0.47</v>
      </c>
      <c r="L451" s="27"/>
      <c r="R451">
        <f>H451</f>
        <v>0.08</v>
      </c>
    </row>
    <row r="452" spans="1:26" ht="14.25" x14ac:dyDescent="0.2">
      <c r="A452" s="40"/>
      <c r="B452" s="41"/>
      <c r="C452" s="41" t="s">
        <v>1340</v>
      </c>
      <c r="D452" s="24"/>
      <c r="E452" s="11"/>
      <c r="F452" s="25">
        <f>Source!AL159</f>
        <v>62.22</v>
      </c>
      <c r="G452" s="26" t="str">
        <f>Source!DD159</f>
        <v/>
      </c>
      <c r="H452" s="25">
        <f>ROUND(Source!AC159*Source!I159, 2)</f>
        <v>7.47</v>
      </c>
      <c r="I452" s="26"/>
      <c r="J452" s="26">
        <f>IF(Source!BC159&lt;&gt; 0, Source!BC159, 1)</f>
        <v>6.08</v>
      </c>
      <c r="K452" s="25">
        <f>Source!P159</f>
        <v>45.4</v>
      </c>
      <c r="L452" s="27"/>
    </row>
    <row r="453" spans="1:26" ht="14.25" x14ac:dyDescent="0.2">
      <c r="A453" s="40"/>
      <c r="B453" s="41"/>
      <c r="C453" s="41" t="s">
        <v>1335</v>
      </c>
      <c r="D453" s="24" t="s">
        <v>1336</v>
      </c>
      <c r="E453" s="11">
        <f>Source!BZ159</f>
        <v>95</v>
      </c>
      <c r="F453" s="44"/>
      <c r="G453" s="26"/>
      <c r="H453" s="25">
        <f>SUM(S448:S456)</f>
        <v>34.54</v>
      </c>
      <c r="I453" s="29"/>
      <c r="J453" s="23">
        <f>Source!AT159</f>
        <v>95</v>
      </c>
      <c r="K453" s="25">
        <f>SUM(T448:T456)</f>
        <v>210.02</v>
      </c>
      <c r="L453" s="27"/>
    </row>
    <row r="454" spans="1:26" ht="14.25" x14ac:dyDescent="0.2">
      <c r="A454" s="40"/>
      <c r="B454" s="41"/>
      <c r="C454" s="41" t="s">
        <v>1337</v>
      </c>
      <c r="D454" s="24" t="s">
        <v>1336</v>
      </c>
      <c r="E454" s="11">
        <f>Source!CA159</f>
        <v>65</v>
      </c>
      <c r="F454" s="44"/>
      <c r="G454" s="26"/>
      <c r="H454" s="25">
        <f>SUM(U448:U456)</f>
        <v>23.63</v>
      </c>
      <c r="I454" s="29"/>
      <c r="J454" s="23">
        <f>Source!AU159</f>
        <v>65</v>
      </c>
      <c r="K454" s="25">
        <f>SUM(V448:V456)</f>
        <v>143.69999999999999</v>
      </c>
      <c r="L454" s="27"/>
    </row>
    <row r="455" spans="1:26" ht="14.25" x14ac:dyDescent="0.2">
      <c r="A455" s="40"/>
      <c r="B455" s="41"/>
      <c r="C455" s="41" t="s">
        <v>1338</v>
      </c>
      <c r="D455" s="24" t="s">
        <v>1339</v>
      </c>
      <c r="E455" s="11">
        <f>Source!AQ159</f>
        <v>30.48</v>
      </c>
      <c r="F455" s="25"/>
      <c r="G455" s="26" t="str">
        <f>Source!DI159</f>
        <v/>
      </c>
      <c r="H455" s="25"/>
      <c r="I455" s="26"/>
      <c r="J455" s="26"/>
      <c r="K455" s="25"/>
      <c r="L455" s="37">
        <f>Source!U159</f>
        <v>3.6576</v>
      </c>
    </row>
    <row r="456" spans="1:26" ht="28.5" x14ac:dyDescent="0.2">
      <c r="A456" s="42" t="str">
        <f>Source!E160</f>
        <v>44,1</v>
      </c>
      <c r="B456" s="43" t="str">
        <f>Source!F160</f>
        <v>20.4.03.06-0004</v>
      </c>
      <c r="C456" s="43" t="str">
        <f>Source!G160</f>
        <v>Розетка скрытой проводки двухгнездная</v>
      </c>
      <c r="D456" s="30" t="str">
        <f>Source!H160</f>
        <v>100 шт.</v>
      </c>
      <c r="E456" s="31">
        <f>Source!I160</f>
        <v>0.12</v>
      </c>
      <c r="F456" s="32">
        <f>Source!AL160+Source!AM160+Source!AO160</f>
        <v>932</v>
      </c>
      <c r="G456" s="39" t="s">
        <v>3</v>
      </c>
      <c r="H456" s="32">
        <f>ROUND(Source!AC160*Source!I160, 2)+ROUND(Source!AD160*Source!I160, 2)+ROUND(Source!AF160*Source!I160, 2)</f>
        <v>111.84</v>
      </c>
      <c r="I456" s="33"/>
      <c r="J456" s="33">
        <f>IF(Source!BC160&lt;&gt; 0, Source!BC160, 1)</f>
        <v>6.08</v>
      </c>
      <c r="K456" s="32">
        <f>Source!O160</f>
        <v>679.99</v>
      </c>
      <c r="L456" s="36"/>
      <c r="S456">
        <f>ROUND((Source!FX160/100)*((ROUND(Source!AF160*Source!I160, 2)+ROUND(Source!AE160*Source!I160, 2))), 2)</f>
        <v>0</v>
      </c>
      <c r="T456">
        <f>Source!X160</f>
        <v>0</v>
      </c>
      <c r="U456">
        <f>ROUND((Source!FY160/100)*((ROUND(Source!AF160*Source!I160, 2)+ROUND(Source!AE160*Source!I160, 2))), 2)</f>
        <v>0</v>
      </c>
      <c r="V456">
        <f>Source!Y160</f>
        <v>0</v>
      </c>
      <c r="W456">
        <f>IF(Source!BI160&lt;=1,H456, 0)</f>
        <v>0</v>
      </c>
      <c r="X456">
        <f>IF(Source!BI160=2,H456, 0)</f>
        <v>111.84</v>
      </c>
      <c r="Y456">
        <f>IF(Source!BI160=3,H456, 0)</f>
        <v>0</v>
      </c>
      <c r="Z456">
        <f>IF(Source!BI160=4,H456, 0)</f>
        <v>0</v>
      </c>
    </row>
    <row r="457" spans="1:26" ht="15" x14ac:dyDescent="0.25">
      <c r="G457" s="49">
        <f>H449+H450+H452+H453+H454+SUM(H456:H456)</f>
        <v>214.32</v>
      </c>
      <c r="H457" s="49"/>
      <c r="J457" s="49">
        <f>K449+K450+K452+K453+K454+SUM(K456:K456)</f>
        <v>1303.1199999999999</v>
      </c>
      <c r="K457" s="49"/>
      <c r="L457" s="35">
        <f>Source!U159</f>
        <v>3.6576</v>
      </c>
      <c r="O457" s="20">
        <f>G457</f>
        <v>214.32</v>
      </c>
      <c r="P457" s="20">
        <f>J457</f>
        <v>1303.1199999999999</v>
      </c>
      <c r="Q457" s="20">
        <f>L457</f>
        <v>3.6576</v>
      </c>
      <c r="W457">
        <f>IF(Source!BI159&lt;=1,H449+H450+H452+H453+H454, 0)</f>
        <v>0</v>
      </c>
      <c r="X457">
        <f>IF(Source!BI159=2,H449+H450+H452+H453+H454, 0)</f>
        <v>102.47999999999999</v>
      </c>
      <c r="Y457">
        <f>IF(Source!BI159=3,H449+H450+H452+H453+H454, 0)</f>
        <v>0</v>
      </c>
      <c r="Z457">
        <f>IF(Source!BI159=4,H449+H450+H452+H453+H454, 0)</f>
        <v>0</v>
      </c>
    </row>
    <row r="458" spans="1:26" ht="42.75" x14ac:dyDescent="0.2">
      <c r="A458" s="40" t="str">
        <f>Source!E161</f>
        <v>45</v>
      </c>
      <c r="B458" s="41" t="str">
        <f>Source!F161</f>
        <v>м08-03-591-08</v>
      </c>
      <c r="C458" s="41" t="str">
        <f>Source!G161</f>
        <v>Установка розетки штепсельной неутопленного типа при открытой проводке</v>
      </c>
      <c r="D458" s="24" t="str">
        <f>Source!H161</f>
        <v>100 ШТ</v>
      </c>
      <c r="E458" s="11">
        <f>Source!I161</f>
        <v>0.02</v>
      </c>
      <c r="F458" s="25">
        <f>Source!AL161+Source!AM161+Source!AO161</f>
        <v>453.92999999999995</v>
      </c>
      <c r="G458" s="26"/>
      <c r="H458" s="25"/>
      <c r="I458" s="26" t="str">
        <f>Source!BO161</f>
        <v/>
      </c>
      <c r="J458" s="26"/>
      <c r="K458" s="25"/>
      <c r="L458" s="27"/>
      <c r="S458">
        <f>ROUND((Source!FX161/100)*((ROUND(Source!AF161*Source!I161, 2)+ROUND(Source!AE161*Source!I161, 2))), 2)</f>
        <v>6.53</v>
      </c>
      <c r="T458">
        <f>Source!X161</f>
        <v>39.68</v>
      </c>
      <c r="U458">
        <f>ROUND((Source!FY161/100)*((ROUND(Source!AF161*Source!I161, 2)+ROUND(Source!AE161*Source!I161, 2))), 2)</f>
        <v>4.47</v>
      </c>
      <c r="V458">
        <f>Source!Y161</f>
        <v>27.15</v>
      </c>
    </row>
    <row r="459" spans="1:26" ht="14.25" x14ac:dyDescent="0.2">
      <c r="A459" s="40"/>
      <c r="B459" s="41"/>
      <c r="C459" s="41" t="s">
        <v>1333</v>
      </c>
      <c r="D459" s="24"/>
      <c r="E459" s="11"/>
      <c r="F459" s="25">
        <f>Source!AO161</f>
        <v>342.84</v>
      </c>
      <c r="G459" s="26" t="str">
        <f>Source!DG161</f>
        <v/>
      </c>
      <c r="H459" s="25">
        <f>ROUND(Source!AF161*Source!I161, 2)</f>
        <v>6.86</v>
      </c>
      <c r="I459" s="26"/>
      <c r="J459" s="26">
        <f>IF(Source!BA161&lt;&gt; 0, Source!BA161, 1)</f>
        <v>6.08</v>
      </c>
      <c r="K459" s="25">
        <f>Source!S161</f>
        <v>41.69</v>
      </c>
      <c r="L459" s="27"/>
      <c r="R459">
        <f>H459</f>
        <v>6.86</v>
      </c>
    </row>
    <row r="460" spans="1:26" ht="14.25" x14ac:dyDescent="0.2">
      <c r="A460" s="40"/>
      <c r="B460" s="41"/>
      <c r="C460" s="41" t="s">
        <v>342</v>
      </c>
      <c r="D460" s="24"/>
      <c r="E460" s="11"/>
      <c r="F460" s="25">
        <f>Source!AM161</f>
        <v>4.67</v>
      </c>
      <c r="G460" s="26" t="str">
        <f>Source!DE161</f>
        <v/>
      </c>
      <c r="H460" s="25">
        <f>ROUND(Source!AD161*Source!I161, 2)</f>
        <v>0.09</v>
      </c>
      <c r="I460" s="26"/>
      <c r="J460" s="26">
        <f>IF(Source!BB161&lt;&gt; 0, Source!BB161, 1)</f>
        <v>6.08</v>
      </c>
      <c r="K460" s="25">
        <f>Source!Q161</f>
        <v>0.56999999999999995</v>
      </c>
      <c r="L460" s="27"/>
    </row>
    <row r="461" spans="1:26" ht="14.25" x14ac:dyDescent="0.2">
      <c r="A461" s="40"/>
      <c r="B461" s="41"/>
      <c r="C461" s="41" t="s">
        <v>1334</v>
      </c>
      <c r="D461" s="24"/>
      <c r="E461" s="11"/>
      <c r="F461" s="25">
        <f>Source!AN161</f>
        <v>0.64</v>
      </c>
      <c r="G461" s="26" t="str">
        <f>Source!DF161</f>
        <v/>
      </c>
      <c r="H461" s="28">
        <f>ROUND(Source!AE161*Source!I161, 2)</f>
        <v>0.01</v>
      </c>
      <c r="I461" s="26"/>
      <c r="J461" s="26">
        <f>IF(Source!BS161&lt;&gt; 0, Source!BS161, 1)</f>
        <v>6.08</v>
      </c>
      <c r="K461" s="28">
        <f>Source!R161</f>
        <v>0.08</v>
      </c>
      <c r="L461" s="27"/>
      <c r="R461">
        <f>H461</f>
        <v>0.01</v>
      </c>
    </row>
    <row r="462" spans="1:26" ht="14.25" x14ac:dyDescent="0.2">
      <c r="A462" s="40"/>
      <c r="B462" s="41"/>
      <c r="C462" s="41" t="s">
        <v>1340</v>
      </c>
      <c r="D462" s="24"/>
      <c r="E462" s="11"/>
      <c r="F462" s="25">
        <f>Source!AL161</f>
        <v>106.42</v>
      </c>
      <c r="G462" s="26" t="str">
        <f>Source!DD161</f>
        <v/>
      </c>
      <c r="H462" s="25">
        <f>ROUND(Source!AC161*Source!I161, 2)</f>
        <v>2.13</v>
      </c>
      <c r="I462" s="26"/>
      <c r="J462" s="26">
        <f>IF(Source!BC161&lt;&gt; 0, Source!BC161, 1)</f>
        <v>6.08</v>
      </c>
      <c r="K462" s="25">
        <f>Source!P161</f>
        <v>12.94</v>
      </c>
      <c r="L462" s="27"/>
    </row>
    <row r="463" spans="1:26" ht="14.25" x14ac:dyDescent="0.2">
      <c r="A463" s="40"/>
      <c r="B463" s="41"/>
      <c r="C463" s="41" t="s">
        <v>1335</v>
      </c>
      <c r="D463" s="24" t="s">
        <v>1336</v>
      </c>
      <c r="E463" s="11">
        <f>Source!BZ161</f>
        <v>95</v>
      </c>
      <c r="F463" s="44"/>
      <c r="G463" s="26"/>
      <c r="H463" s="25">
        <f>SUM(S458:S466)</f>
        <v>6.53</v>
      </c>
      <c r="I463" s="29"/>
      <c r="J463" s="23">
        <f>Source!AT161</f>
        <v>95</v>
      </c>
      <c r="K463" s="25">
        <f>SUM(T458:T466)</f>
        <v>39.68</v>
      </c>
      <c r="L463" s="27"/>
    </row>
    <row r="464" spans="1:26" ht="14.25" x14ac:dyDescent="0.2">
      <c r="A464" s="40"/>
      <c r="B464" s="41"/>
      <c r="C464" s="41" t="s">
        <v>1337</v>
      </c>
      <c r="D464" s="24" t="s">
        <v>1336</v>
      </c>
      <c r="E464" s="11">
        <f>Source!CA161</f>
        <v>65</v>
      </c>
      <c r="F464" s="44"/>
      <c r="G464" s="26"/>
      <c r="H464" s="25">
        <f>SUM(U458:U466)</f>
        <v>4.47</v>
      </c>
      <c r="I464" s="29"/>
      <c r="J464" s="23">
        <f>Source!AU161</f>
        <v>65</v>
      </c>
      <c r="K464" s="25">
        <f>SUM(V458:V466)</f>
        <v>27.15</v>
      </c>
      <c r="L464" s="27"/>
    </row>
    <row r="465" spans="1:26" ht="14.25" x14ac:dyDescent="0.2">
      <c r="A465" s="40"/>
      <c r="B465" s="41"/>
      <c r="C465" s="41" t="s">
        <v>1338</v>
      </c>
      <c r="D465" s="24" t="s">
        <v>1339</v>
      </c>
      <c r="E465" s="11">
        <f>Source!AQ161</f>
        <v>34.56</v>
      </c>
      <c r="F465" s="25"/>
      <c r="G465" s="26" t="str">
        <f>Source!DI161</f>
        <v/>
      </c>
      <c r="H465" s="25"/>
      <c r="I465" s="26"/>
      <c r="J465" s="26"/>
      <c r="K465" s="25"/>
      <c r="L465" s="37">
        <f>Source!U161</f>
        <v>0.69120000000000004</v>
      </c>
    </row>
    <row r="466" spans="1:26" ht="28.5" x14ac:dyDescent="0.2">
      <c r="A466" s="42" t="str">
        <f>Source!E162</f>
        <v>45,1</v>
      </c>
      <c r="B466" s="43" t="str">
        <f>Source!F162</f>
        <v>20.4.03.05-0003</v>
      </c>
      <c r="C466" s="43" t="str">
        <f>Source!G162</f>
        <v>Розетка открытой проводки двухгнездная с заземлением</v>
      </c>
      <c r="D466" s="30" t="str">
        <f>Source!H162</f>
        <v>100 шт.</v>
      </c>
      <c r="E466" s="31">
        <f>Source!I162</f>
        <v>0.02</v>
      </c>
      <c r="F466" s="32">
        <f>Source!AL162+Source!AM162+Source!AO162</f>
        <v>2202</v>
      </c>
      <c r="G466" s="39" t="s">
        <v>3</v>
      </c>
      <c r="H466" s="32">
        <f>ROUND(Source!AC162*Source!I162, 2)+ROUND(Source!AD162*Source!I162, 2)+ROUND(Source!AF162*Source!I162, 2)</f>
        <v>44.04</v>
      </c>
      <c r="I466" s="33"/>
      <c r="J466" s="33">
        <f>IF(Source!BC162&lt;&gt; 0, Source!BC162, 1)</f>
        <v>6.08</v>
      </c>
      <c r="K466" s="32">
        <f>Source!O162</f>
        <v>267.76</v>
      </c>
      <c r="L466" s="36"/>
      <c r="S466">
        <f>ROUND((Source!FX162/100)*((ROUND(Source!AF162*Source!I162, 2)+ROUND(Source!AE162*Source!I162, 2))), 2)</f>
        <v>0</v>
      </c>
      <c r="T466">
        <f>Source!X162</f>
        <v>0</v>
      </c>
      <c r="U466">
        <f>ROUND((Source!FY162/100)*((ROUND(Source!AF162*Source!I162, 2)+ROUND(Source!AE162*Source!I162, 2))), 2)</f>
        <v>0</v>
      </c>
      <c r="V466">
        <f>Source!Y162</f>
        <v>0</v>
      </c>
      <c r="W466">
        <f>IF(Source!BI162&lt;=1,H466, 0)</f>
        <v>0</v>
      </c>
      <c r="X466">
        <f>IF(Source!BI162=2,H466, 0)</f>
        <v>44.04</v>
      </c>
      <c r="Y466">
        <f>IF(Source!BI162=3,H466, 0)</f>
        <v>0</v>
      </c>
      <c r="Z466">
        <f>IF(Source!BI162=4,H466, 0)</f>
        <v>0</v>
      </c>
    </row>
    <row r="467" spans="1:26" ht="15" x14ac:dyDescent="0.25">
      <c r="G467" s="49">
        <f>H459+H460+H462+H463+H464+SUM(H466:H466)</f>
        <v>64.12</v>
      </c>
      <c r="H467" s="49"/>
      <c r="J467" s="49">
        <f>K459+K460+K462+K463+K464+SUM(K466:K466)</f>
        <v>389.78999999999996</v>
      </c>
      <c r="K467" s="49"/>
      <c r="L467" s="35">
        <f>Source!U161</f>
        <v>0.69120000000000004</v>
      </c>
      <c r="O467" s="20">
        <f>G467</f>
        <v>64.12</v>
      </c>
      <c r="P467" s="20">
        <f>J467</f>
        <v>389.78999999999996</v>
      </c>
      <c r="Q467" s="20">
        <f>L467</f>
        <v>0.69120000000000004</v>
      </c>
      <c r="W467">
        <f>IF(Source!BI161&lt;=1,H459+H460+H462+H463+H464, 0)</f>
        <v>0</v>
      </c>
      <c r="X467">
        <f>IF(Source!BI161=2,H459+H460+H462+H463+H464, 0)</f>
        <v>20.079999999999998</v>
      </c>
      <c r="Y467">
        <f>IF(Source!BI161=3,H459+H460+H462+H463+H464, 0)</f>
        <v>0</v>
      </c>
      <c r="Z467">
        <f>IF(Source!BI161=4,H459+H460+H462+H463+H464, 0)</f>
        <v>0</v>
      </c>
    </row>
    <row r="468" spans="1:26" ht="28.5" x14ac:dyDescent="0.2">
      <c r="A468" s="40" t="str">
        <f>Source!E163</f>
        <v>46</v>
      </c>
      <c r="B468" s="41" t="str">
        <f>Source!F163</f>
        <v>м11-06-001-01</v>
      </c>
      <c r="C468" s="41" t="str">
        <f>Source!G163</f>
        <v>Установка щита управления вентиляционной , масса до 50 кг</v>
      </c>
      <c r="D468" s="24" t="str">
        <f>Source!H163</f>
        <v>ШТ</v>
      </c>
      <c r="E468" s="11">
        <f>Source!I163</f>
        <v>1</v>
      </c>
      <c r="F468" s="25">
        <f>Source!AL163+Source!AM163+Source!AO163</f>
        <v>152.70000000000002</v>
      </c>
      <c r="G468" s="26"/>
      <c r="H468" s="25"/>
      <c r="I468" s="26" t="str">
        <f>Source!BO163</f>
        <v/>
      </c>
      <c r="J468" s="26"/>
      <c r="K468" s="25"/>
      <c r="L468" s="27"/>
      <c r="S468">
        <f>ROUND((Source!FX163/100)*((ROUND(Source!AF163*Source!I163, 2)+ROUND(Source!AE163*Source!I163, 2))), 2)</f>
        <v>37.22</v>
      </c>
      <c r="T468">
        <f>Source!X163</f>
        <v>226.27</v>
      </c>
      <c r="U468">
        <f>ROUND((Source!FY163/100)*((ROUND(Source!AF163*Source!I163, 2)+ROUND(Source!AE163*Source!I163, 2))), 2)</f>
        <v>27.91</v>
      </c>
      <c r="V468">
        <f>Source!Y163</f>
        <v>169.7</v>
      </c>
    </row>
    <row r="469" spans="1:26" ht="14.25" x14ac:dyDescent="0.2">
      <c r="A469" s="40"/>
      <c r="B469" s="41"/>
      <c r="C469" s="41" t="s">
        <v>1333</v>
      </c>
      <c r="D469" s="24"/>
      <c r="E469" s="11"/>
      <c r="F469" s="25">
        <f>Source!AO163</f>
        <v>45.63</v>
      </c>
      <c r="G469" s="26" t="str">
        <f>Source!DG163</f>
        <v/>
      </c>
      <c r="H469" s="25">
        <f>ROUND(Source!AF163*Source!I163, 2)</f>
        <v>45.63</v>
      </c>
      <c r="I469" s="26"/>
      <c r="J469" s="26">
        <f>IF(Source!BA163&lt;&gt; 0, Source!BA163, 1)</f>
        <v>6.08</v>
      </c>
      <c r="K469" s="25">
        <f>Source!S163</f>
        <v>277.43</v>
      </c>
      <c r="L469" s="27"/>
      <c r="R469">
        <f>H469</f>
        <v>45.63</v>
      </c>
    </row>
    <row r="470" spans="1:26" ht="14.25" x14ac:dyDescent="0.2">
      <c r="A470" s="40"/>
      <c r="B470" s="41"/>
      <c r="C470" s="41" t="s">
        <v>342</v>
      </c>
      <c r="D470" s="24"/>
      <c r="E470" s="11"/>
      <c r="F470" s="25">
        <f>Source!AM163</f>
        <v>9.56</v>
      </c>
      <c r="G470" s="26" t="str">
        <f>Source!DE163</f>
        <v/>
      </c>
      <c r="H470" s="25">
        <f>ROUND(Source!AD163*Source!I163, 2)</f>
        <v>9.56</v>
      </c>
      <c r="I470" s="26"/>
      <c r="J470" s="26">
        <f>IF(Source!BB163&lt;&gt; 0, Source!BB163, 1)</f>
        <v>6.08</v>
      </c>
      <c r="K470" s="25">
        <f>Source!Q163</f>
        <v>58.12</v>
      </c>
      <c r="L470" s="27"/>
    </row>
    <row r="471" spans="1:26" ht="14.25" x14ac:dyDescent="0.2">
      <c r="A471" s="40"/>
      <c r="B471" s="41"/>
      <c r="C471" s="41" t="s">
        <v>1334</v>
      </c>
      <c r="D471" s="24"/>
      <c r="E471" s="11"/>
      <c r="F471" s="25">
        <f>Source!AN163</f>
        <v>0.89</v>
      </c>
      <c r="G471" s="26" t="str">
        <f>Source!DF163</f>
        <v/>
      </c>
      <c r="H471" s="28">
        <f>ROUND(Source!AE163*Source!I163, 2)</f>
        <v>0.89</v>
      </c>
      <c r="I471" s="26"/>
      <c r="J471" s="26">
        <f>IF(Source!BS163&lt;&gt; 0, Source!BS163, 1)</f>
        <v>6.08</v>
      </c>
      <c r="K471" s="28">
        <f>Source!R163</f>
        <v>5.41</v>
      </c>
      <c r="L471" s="27"/>
      <c r="R471">
        <f>H471</f>
        <v>0.89</v>
      </c>
    </row>
    <row r="472" spans="1:26" ht="14.25" x14ac:dyDescent="0.2">
      <c r="A472" s="40"/>
      <c r="B472" s="41"/>
      <c r="C472" s="41" t="s">
        <v>1340</v>
      </c>
      <c r="D472" s="24"/>
      <c r="E472" s="11"/>
      <c r="F472" s="25">
        <f>Source!AL163</f>
        <v>97.51</v>
      </c>
      <c r="G472" s="26" t="str">
        <f>Source!DD163</f>
        <v/>
      </c>
      <c r="H472" s="25">
        <f>ROUND(Source!AC163*Source!I163, 2)</f>
        <v>97.51</v>
      </c>
      <c r="I472" s="26"/>
      <c r="J472" s="26">
        <f>IF(Source!BC163&lt;&gt; 0, Source!BC163, 1)</f>
        <v>6.08</v>
      </c>
      <c r="K472" s="25">
        <f>Source!P163</f>
        <v>592.86</v>
      </c>
      <c r="L472" s="27"/>
    </row>
    <row r="473" spans="1:26" ht="14.25" x14ac:dyDescent="0.2">
      <c r="A473" s="40"/>
      <c r="B473" s="41"/>
      <c r="C473" s="41" t="s">
        <v>1335</v>
      </c>
      <c r="D473" s="24" t="s">
        <v>1336</v>
      </c>
      <c r="E473" s="11">
        <f>Source!BZ163</f>
        <v>80</v>
      </c>
      <c r="F473" s="44"/>
      <c r="G473" s="26"/>
      <c r="H473" s="25">
        <f>SUM(S468:S476)</f>
        <v>37.22</v>
      </c>
      <c r="I473" s="29"/>
      <c r="J473" s="23">
        <f>Source!AT163</f>
        <v>80</v>
      </c>
      <c r="K473" s="25">
        <f>SUM(T468:T476)</f>
        <v>226.27</v>
      </c>
      <c r="L473" s="27"/>
    </row>
    <row r="474" spans="1:26" ht="14.25" x14ac:dyDescent="0.2">
      <c r="A474" s="40"/>
      <c r="B474" s="41"/>
      <c r="C474" s="41" t="s">
        <v>1337</v>
      </c>
      <c r="D474" s="24" t="s">
        <v>1336</v>
      </c>
      <c r="E474" s="11">
        <f>Source!CA163</f>
        <v>60</v>
      </c>
      <c r="F474" s="44"/>
      <c r="G474" s="26"/>
      <c r="H474" s="25">
        <f>SUM(U468:U476)</f>
        <v>27.91</v>
      </c>
      <c r="I474" s="29"/>
      <c r="J474" s="23">
        <f>Source!AU163</f>
        <v>60</v>
      </c>
      <c r="K474" s="25">
        <f>SUM(V468:V476)</f>
        <v>169.7</v>
      </c>
      <c r="L474" s="27"/>
    </row>
    <row r="475" spans="1:26" ht="14.25" x14ac:dyDescent="0.2">
      <c r="A475" s="40"/>
      <c r="B475" s="41"/>
      <c r="C475" s="41" t="s">
        <v>1338</v>
      </c>
      <c r="D475" s="24" t="s">
        <v>1339</v>
      </c>
      <c r="E475" s="11">
        <f>Source!AQ163</f>
        <v>5.15</v>
      </c>
      <c r="F475" s="25"/>
      <c r="G475" s="26" t="str">
        <f>Source!DI163</f>
        <v/>
      </c>
      <c r="H475" s="25"/>
      <c r="I475" s="26"/>
      <c r="J475" s="26"/>
      <c r="K475" s="25"/>
      <c r="L475" s="37">
        <f>Source!U163</f>
        <v>5.15</v>
      </c>
    </row>
    <row r="476" spans="1:26" ht="28.5" x14ac:dyDescent="0.2">
      <c r="A476" s="42" t="str">
        <f>Source!E164</f>
        <v>46,1</v>
      </c>
      <c r="B476" s="43" t="str">
        <f>Source!F164</f>
        <v>62.1.02.14-0011</v>
      </c>
      <c r="C476" s="43" t="str">
        <f>Source!G164</f>
        <v>Щиты управления вентиляцией типа ЩВ размером 600х400х320 мм прим.</v>
      </c>
      <c r="D476" s="30" t="str">
        <f>Source!H164</f>
        <v>шт.</v>
      </c>
      <c r="E476" s="31">
        <f>Source!I164</f>
        <v>1</v>
      </c>
      <c r="F476" s="32">
        <f>Source!AL164+Source!AM164+Source!AO164</f>
        <v>5985.71</v>
      </c>
      <c r="G476" s="39" t="s">
        <v>3</v>
      </c>
      <c r="H476" s="32">
        <f>ROUND(Source!AC164*Source!I164, 2)+ROUND(Source!AD164*Source!I164, 2)+ROUND(Source!AF164*Source!I164, 2)</f>
        <v>5985.71</v>
      </c>
      <c r="I476" s="33"/>
      <c r="J476" s="33">
        <f>IF(Source!BC164&lt;&gt; 0, Source!BC164, 1)</f>
        <v>6.08</v>
      </c>
      <c r="K476" s="32">
        <f>Source!O164</f>
        <v>36393.120000000003</v>
      </c>
      <c r="L476" s="36"/>
      <c r="S476">
        <f>ROUND((Source!FX164/100)*((ROUND(Source!AF164*Source!I164, 2)+ROUND(Source!AE164*Source!I164, 2))), 2)</f>
        <v>0</v>
      </c>
      <c r="T476">
        <f>Source!X164</f>
        <v>0</v>
      </c>
      <c r="U476">
        <f>ROUND((Source!FY164/100)*((ROUND(Source!AF164*Source!I164, 2)+ROUND(Source!AE164*Source!I164, 2))), 2)</f>
        <v>0</v>
      </c>
      <c r="V476">
        <f>Source!Y164</f>
        <v>0</v>
      </c>
      <c r="W476">
        <f>IF(Source!BI164&lt;=1,H476, 0)</f>
        <v>0</v>
      </c>
      <c r="X476">
        <f>IF(Source!BI164=2,H476, 0)</f>
        <v>5985.71</v>
      </c>
      <c r="Y476">
        <f>IF(Source!BI164=3,H476, 0)</f>
        <v>0</v>
      </c>
      <c r="Z476">
        <f>IF(Source!BI164=4,H476, 0)</f>
        <v>0</v>
      </c>
    </row>
    <row r="477" spans="1:26" ht="15" x14ac:dyDescent="0.25">
      <c r="G477" s="49">
        <f>H469+H470+H472+H473+H474+SUM(H476:H476)</f>
        <v>6203.54</v>
      </c>
      <c r="H477" s="49"/>
      <c r="J477" s="49">
        <f>K469+K470+K472+K473+K474+SUM(K476:K476)</f>
        <v>37717.5</v>
      </c>
      <c r="K477" s="49"/>
      <c r="L477" s="35">
        <f>Source!U163</f>
        <v>5.15</v>
      </c>
      <c r="O477" s="20">
        <f>G477</f>
        <v>6203.54</v>
      </c>
      <c r="P477" s="20">
        <f>J477</f>
        <v>37717.5</v>
      </c>
      <c r="Q477" s="20">
        <f>L477</f>
        <v>5.15</v>
      </c>
      <c r="W477">
        <f>IF(Source!BI163&lt;=1,H469+H470+H472+H473+H474, 0)</f>
        <v>0</v>
      </c>
      <c r="X477">
        <f>IF(Source!BI163=2,H469+H470+H472+H473+H474, 0)</f>
        <v>217.83</v>
      </c>
      <c r="Y477">
        <f>IF(Source!BI163=3,H469+H470+H472+H473+H474, 0)</f>
        <v>0</v>
      </c>
      <c r="Z477">
        <f>IF(Source!BI163=4,H469+H470+H472+H473+H474, 0)</f>
        <v>0</v>
      </c>
    </row>
    <row r="478" spans="1:26" ht="28.5" x14ac:dyDescent="0.2">
      <c r="A478" s="40" t="str">
        <f>Source!E165</f>
        <v>47</v>
      </c>
      <c r="B478" s="41" t="str">
        <f>Source!F165</f>
        <v>м08-03-545-01</v>
      </c>
      <c r="C478" s="41" t="str">
        <f>Source!G165</f>
        <v>Установка бокса под источник резервного питания.</v>
      </c>
      <c r="D478" s="24" t="str">
        <f>Source!H165</f>
        <v>ШТ</v>
      </c>
      <c r="E478" s="11">
        <f>Source!I165</f>
        <v>1</v>
      </c>
      <c r="F478" s="25">
        <f>Source!AL165+Source!AM165+Source!AO165</f>
        <v>79.650000000000006</v>
      </c>
      <c r="G478" s="26"/>
      <c r="H478" s="25"/>
      <c r="I478" s="26" t="str">
        <f>Source!BO165</f>
        <v/>
      </c>
      <c r="J478" s="26"/>
      <c r="K478" s="25"/>
      <c r="L478" s="27"/>
      <c r="S478">
        <f>ROUND((Source!FX165/100)*((ROUND(Source!AF165*Source!I165, 2)+ROUND(Source!AE165*Source!I165, 2))), 2)</f>
        <v>29.55</v>
      </c>
      <c r="T478">
        <f>Source!X165</f>
        <v>179.69</v>
      </c>
      <c r="U478">
        <f>ROUND((Source!FY165/100)*((ROUND(Source!AF165*Source!I165, 2)+ROUND(Source!AE165*Source!I165, 2))), 2)</f>
        <v>20.22</v>
      </c>
      <c r="V478">
        <f>Source!Y165</f>
        <v>122.95</v>
      </c>
    </row>
    <row r="479" spans="1:26" ht="14.25" x14ac:dyDescent="0.2">
      <c r="A479" s="40"/>
      <c r="B479" s="41"/>
      <c r="C479" s="41" t="s">
        <v>1333</v>
      </c>
      <c r="D479" s="24"/>
      <c r="E479" s="11"/>
      <c r="F479" s="25">
        <f>Source!AO165</f>
        <v>31.11</v>
      </c>
      <c r="G479" s="26" t="str">
        <f>Source!DG165</f>
        <v/>
      </c>
      <c r="H479" s="25">
        <f>ROUND(Source!AF165*Source!I165, 2)</f>
        <v>31.11</v>
      </c>
      <c r="I479" s="26"/>
      <c r="J479" s="26">
        <f>IF(Source!BA165&lt;&gt; 0, Source!BA165, 1)</f>
        <v>6.08</v>
      </c>
      <c r="K479" s="25">
        <f>Source!S165</f>
        <v>189.15</v>
      </c>
      <c r="L479" s="27"/>
      <c r="R479">
        <f>H479</f>
        <v>31.11</v>
      </c>
    </row>
    <row r="480" spans="1:26" ht="14.25" x14ac:dyDescent="0.2">
      <c r="A480" s="40"/>
      <c r="B480" s="41"/>
      <c r="C480" s="41" t="s">
        <v>342</v>
      </c>
      <c r="D480" s="24"/>
      <c r="E480" s="11"/>
      <c r="F480" s="25">
        <f>Source!AM165</f>
        <v>2.0299999999999998</v>
      </c>
      <c r="G480" s="26" t="str">
        <f>Source!DE165</f>
        <v/>
      </c>
      <c r="H480" s="25">
        <f>ROUND(Source!AD165*Source!I165, 2)</f>
        <v>2.0299999999999998</v>
      </c>
      <c r="I480" s="26"/>
      <c r="J480" s="26">
        <f>IF(Source!BB165&lt;&gt; 0, Source!BB165, 1)</f>
        <v>6.08</v>
      </c>
      <c r="K480" s="25">
        <f>Source!Q165</f>
        <v>12.34</v>
      </c>
      <c r="L480" s="27"/>
    </row>
    <row r="481" spans="1:26" ht="14.25" x14ac:dyDescent="0.2">
      <c r="A481" s="40"/>
      <c r="B481" s="41"/>
      <c r="C481" s="41" t="s">
        <v>1340</v>
      </c>
      <c r="D481" s="24"/>
      <c r="E481" s="11"/>
      <c r="F481" s="25">
        <f>Source!AL165</f>
        <v>46.51</v>
      </c>
      <c r="G481" s="26" t="str">
        <f>Source!DD165</f>
        <v/>
      </c>
      <c r="H481" s="25">
        <f>ROUND(Source!AC165*Source!I165, 2)</f>
        <v>46.51</v>
      </c>
      <c r="I481" s="26"/>
      <c r="J481" s="26">
        <f>IF(Source!BC165&lt;&gt; 0, Source!BC165, 1)</f>
        <v>6.08</v>
      </c>
      <c r="K481" s="25">
        <f>Source!P165</f>
        <v>282.77999999999997</v>
      </c>
      <c r="L481" s="27"/>
    </row>
    <row r="482" spans="1:26" ht="14.25" x14ac:dyDescent="0.2">
      <c r="A482" s="40"/>
      <c r="B482" s="41"/>
      <c r="C482" s="41" t="s">
        <v>1335</v>
      </c>
      <c r="D482" s="24" t="s">
        <v>1336</v>
      </c>
      <c r="E482" s="11">
        <f>Source!BZ165</f>
        <v>95</v>
      </c>
      <c r="F482" s="44"/>
      <c r="G482" s="26"/>
      <c r="H482" s="25">
        <f>SUM(S478:S485)</f>
        <v>29.55</v>
      </c>
      <c r="I482" s="29"/>
      <c r="J482" s="23">
        <f>Source!AT165</f>
        <v>95</v>
      </c>
      <c r="K482" s="25">
        <f>SUM(T478:T485)</f>
        <v>179.69</v>
      </c>
      <c r="L482" s="27"/>
    </row>
    <row r="483" spans="1:26" ht="14.25" x14ac:dyDescent="0.2">
      <c r="A483" s="40"/>
      <c r="B483" s="41"/>
      <c r="C483" s="41" t="s">
        <v>1337</v>
      </c>
      <c r="D483" s="24" t="s">
        <v>1336</v>
      </c>
      <c r="E483" s="11">
        <f>Source!CA165</f>
        <v>65</v>
      </c>
      <c r="F483" s="44"/>
      <c r="G483" s="26"/>
      <c r="H483" s="25">
        <f>SUM(U478:U485)</f>
        <v>20.22</v>
      </c>
      <c r="I483" s="29"/>
      <c r="J483" s="23">
        <f>Source!AU165</f>
        <v>65</v>
      </c>
      <c r="K483" s="25">
        <f>SUM(V478:V485)</f>
        <v>122.95</v>
      </c>
      <c r="L483" s="27"/>
    </row>
    <row r="484" spans="1:26" ht="14.25" x14ac:dyDescent="0.2">
      <c r="A484" s="40"/>
      <c r="B484" s="41"/>
      <c r="C484" s="41" t="s">
        <v>1338</v>
      </c>
      <c r="D484" s="24" t="s">
        <v>1339</v>
      </c>
      <c r="E484" s="11">
        <f>Source!AQ165</f>
        <v>3.31</v>
      </c>
      <c r="F484" s="25"/>
      <c r="G484" s="26" t="str">
        <f>Source!DI165</f>
        <v/>
      </c>
      <c r="H484" s="25"/>
      <c r="I484" s="26"/>
      <c r="J484" s="26"/>
      <c r="K484" s="25"/>
      <c r="L484" s="37">
        <f>Source!U165</f>
        <v>3.31</v>
      </c>
    </row>
    <row r="485" spans="1:26" ht="42.75" x14ac:dyDescent="0.2">
      <c r="A485" s="42" t="str">
        <f>Source!E166</f>
        <v>47,1</v>
      </c>
      <c r="B485" s="43" t="str">
        <f>Source!F166</f>
        <v>20.4.04.01-0001</v>
      </c>
      <c r="C485" s="47" t="str">
        <f>Source!G166</f>
        <v>Бокс  RIP24,размером 220х356х96мм под источник резервного питания прим.</v>
      </c>
      <c r="D485" s="30" t="str">
        <f>Source!H166</f>
        <v>шт.</v>
      </c>
      <c r="E485" s="31">
        <f>Source!I166</f>
        <v>1</v>
      </c>
      <c r="F485" s="32">
        <f>Source!AL166+Source!AM166+Source!AO166</f>
        <v>205.29</v>
      </c>
      <c r="G485" s="39" t="s">
        <v>3</v>
      </c>
      <c r="H485" s="32">
        <f>ROUND(Source!AC166*Source!I166, 2)+ROUND(Source!AD166*Source!I166, 2)+ROUND(Source!AF166*Source!I166, 2)</f>
        <v>205.29</v>
      </c>
      <c r="I485" s="33"/>
      <c r="J485" s="33">
        <f>IF(Source!BC166&lt;&gt; 0, Source!BC166, 1)</f>
        <v>6.08</v>
      </c>
      <c r="K485" s="32">
        <f>Source!O166</f>
        <v>1248.1600000000001</v>
      </c>
      <c r="L485" s="36"/>
      <c r="S485">
        <f>ROUND((Source!FX166/100)*((ROUND(Source!AF166*Source!I166, 2)+ROUND(Source!AE166*Source!I166, 2))), 2)</f>
        <v>0</v>
      </c>
      <c r="T485">
        <f>Source!X166</f>
        <v>0</v>
      </c>
      <c r="U485">
        <f>ROUND((Source!FY166/100)*((ROUND(Source!AF166*Source!I166, 2)+ROUND(Source!AE166*Source!I166, 2))), 2)</f>
        <v>0</v>
      </c>
      <c r="V485">
        <f>Source!Y166</f>
        <v>0</v>
      </c>
      <c r="W485">
        <f>IF(Source!BI166&lt;=1,H485, 0)</f>
        <v>0</v>
      </c>
      <c r="X485">
        <f>IF(Source!BI166=2,H485, 0)</f>
        <v>205.29</v>
      </c>
      <c r="Y485">
        <f>IF(Source!BI166=3,H485, 0)</f>
        <v>0</v>
      </c>
      <c r="Z485">
        <f>IF(Source!BI166=4,H485, 0)</f>
        <v>0</v>
      </c>
    </row>
    <row r="486" spans="1:26" ht="15" x14ac:dyDescent="0.25">
      <c r="G486" s="49">
        <f>H479+H480+H481+H482+H483+SUM(H485:H485)</f>
        <v>334.71000000000004</v>
      </c>
      <c r="H486" s="49"/>
      <c r="J486" s="49">
        <f>K479+K480+K481+K482+K483+SUM(K485:K485)</f>
        <v>2035.0700000000002</v>
      </c>
      <c r="K486" s="49"/>
      <c r="L486" s="35">
        <f>Source!U165</f>
        <v>3.31</v>
      </c>
      <c r="O486" s="20">
        <f>G486</f>
        <v>334.71000000000004</v>
      </c>
      <c r="P486" s="20">
        <f>J486</f>
        <v>2035.0700000000002</v>
      </c>
      <c r="Q486" s="20">
        <f>L486</f>
        <v>3.31</v>
      </c>
      <c r="W486">
        <f>IF(Source!BI165&lt;=1,H479+H480+H481+H482+H483, 0)</f>
        <v>0</v>
      </c>
      <c r="X486">
        <f>IF(Source!BI165=2,H479+H480+H481+H482+H483, 0)</f>
        <v>129.42000000000002</v>
      </c>
      <c r="Y486">
        <f>IF(Source!BI165=3,H479+H480+H481+H482+H483, 0)</f>
        <v>0</v>
      </c>
      <c r="Z486">
        <f>IF(Source!BI165=4,H479+H480+H481+H482+H483, 0)</f>
        <v>0</v>
      </c>
    </row>
    <row r="487" spans="1:26" ht="28.5" x14ac:dyDescent="0.2">
      <c r="A487" s="40" t="str">
        <f>Source!E167</f>
        <v>48</v>
      </c>
      <c r="B487" s="46" t="str">
        <f>Source!F167</f>
        <v>м08-01-121-01 прим.</v>
      </c>
      <c r="C487" s="46" t="str">
        <f>Source!G167</f>
        <v>Установка аккумулятора кислотного  стационарного , тип С-1, СК-1</v>
      </c>
      <c r="D487" s="24" t="str">
        <f>Source!H167</f>
        <v>ШТ</v>
      </c>
      <c r="E487" s="11">
        <f>Source!I167</f>
        <v>1</v>
      </c>
      <c r="F487" s="25">
        <f>Source!AL167+Source!AM167+Source!AO167</f>
        <v>40.47</v>
      </c>
      <c r="G487" s="26"/>
      <c r="H487" s="25"/>
      <c r="I487" s="26" t="str">
        <f>Source!BO167</f>
        <v/>
      </c>
      <c r="J487" s="26"/>
      <c r="K487" s="25"/>
      <c r="L487" s="27"/>
      <c r="S487">
        <f>ROUND((Source!FX167/100)*((ROUND(Source!AF167*Source!I167, 2)+ROUND(Source!AE167*Source!I167, 2))), 2)</f>
        <v>18.829999999999998</v>
      </c>
      <c r="T487">
        <f>Source!X167</f>
        <v>114.48</v>
      </c>
      <c r="U487">
        <f>ROUND((Source!FY167/100)*((ROUND(Source!AF167*Source!I167, 2)+ROUND(Source!AE167*Source!I167, 2))), 2)</f>
        <v>12.88</v>
      </c>
      <c r="V487">
        <f>Source!Y167</f>
        <v>78.33</v>
      </c>
    </row>
    <row r="488" spans="1:26" ht="14.25" x14ac:dyDescent="0.2">
      <c r="A488" s="40"/>
      <c r="B488" s="41"/>
      <c r="C488" s="41" t="s">
        <v>1333</v>
      </c>
      <c r="D488" s="24"/>
      <c r="E488" s="11"/>
      <c r="F488" s="25">
        <f>Source!AO167</f>
        <v>19.82</v>
      </c>
      <c r="G488" s="26" t="str">
        <f>Source!DG167</f>
        <v/>
      </c>
      <c r="H488" s="25">
        <f>ROUND(Source!AF167*Source!I167, 2)</f>
        <v>19.82</v>
      </c>
      <c r="I488" s="26"/>
      <c r="J488" s="26">
        <f>IF(Source!BA167&lt;&gt; 0, Source!BA167, 1)</f>
        <v>6.08</v>
      </c>
      <c r="K488" s="25">
        <f>Source!S167</f>
        <v>120.51</v>
      </c>
      <c r="L488" s="27"/>
      <c r="R488">
        <f>H488</f>
        <v>19.82</v>
      </c>
    </row>
    <row r="489" spans="1:26" ht="14.25" x14ac:dyDescent="0.2">
      <c r="A489" s="40"/>
      <c r="B489" s="41"/>
      <c r="C489" s="41" t="s">
        <v>1340</v>
      </c>
      <c r="D489" s="24"/>
      <c r="E489" s="11"/>
      <c r="F489" s="25">
        <f>Source!AL167</f>
        <v>20.65</v>
      </c>
      <c r="G489" s="26" t="str">
        <f>Source!DD167</f>
        <v/>
      </c>
      <c r="H489" s="25">
        <f>ROUND(Source!AC167*Source!I167, 2)</f>
        <v>20.65</v>
      </c>
      <c r="I489" s="26"/>
      <c r="J489" s="26">
        <f>IF(Source!BC167&lt;&gt; 0, Source!BC167, 1)</f>
        <v>6.08</v>
      </c>
      <c r="K489" s="25">
        <f>Source!P167</f>
        <v>125.55</v>
      </c>
      <c r="L489" s="27"/>
    </row>
    <row r="490" spans="1:26" ht="14.25" x14ac:dyDescent="0.2">
      <c r="A490" s="40"/>
      <c r="B490" s="41"/>
      <c r="C490" s="41" t="s">
        <v>1335</v>
      </c>
      <c r="D490" s="24" t="s">
        <v>1336</v>
      </c>
      <c r="E490" s="11">
        <f>Source!BZ167</f>
        <v>95</v>
      </c>
      <c r="F490" s="44"/>
      <c r="G490" s="26"/>
      <c r="H490" s="25">
        <f>SUM(S487:S493)</f>
        <v>18.829999999999998</v>
      </c>
      <c r="I490" s="29"/>
      <c r="J490" s="23">
        <f>Source!AT167</f>
        <v>95</v>
      </c>
      <c r="K490" s="25">
        <f>SUM(T487:T493)</f>
        <v>114.48</v>
      </c>
      <c r="L490" s="27"/>
    </row>
    <row r="491" spans="1:26" ht="14.25" x14ac:dyDescent="0.2">
      <c r="A491" s="40"/>
      <c r="B491" s="41"/>
      <c r="C491" s="41" t="s">
        <v>1337</v>
      </c>
      <c r="D491" s="24" t="s">
        <v>1336</v>
      </c>
      <c r="E491" s="11">
        <f>Source!CA167</f>
        <v>65</v>
      </c>
      <c r="F491" s="44"/>
      <c r="G491" s="26"/>
      <c r="H491" s="25">
        <f>SUM(U487:U493)</f>
        <v>12.88</v>
      </c>
      <c r="I491" s="29"/>
      <c r="J491" s="23">
        <f>Source!AU167</f>
        <v>65</v>
      </c>
      <c r="K491" s="25">
        <f>SUM(V487:V493)</f>
        <v>78.33</v>
      </c>
      <c r="L491" s="27"/>
    </row>
    <row r="492" spans="1:26" ht="14.25" x14ac:dyDescent="0.2">
      <c r="A492" s="40"/>
      <c r="B492" s="41"/>
      <c r="C492" s="41" t="s">
        <v>1338</v>
      </c>
      <c r="D492" s="24" t="s">
        <v>1339</v>
      </c>
      <c r="E492" s="11">
        <f>Source!AQ167</f>
        <v>2.06</v>
      </c>
      <c r="F492" s="25"/>
      <c r="G492" s="26" t="str">
        <f>Source!DI167</f>
        <v/>
      </c>
      <c r="H492" s="25"/>
      <c r="I492" s="26"/>
      <c r="J492" s="26"/>
      <c r="K492" s="25"/>
      <c r="L492" s="37">
        <f>Source!U167</f>
        <v>2.06</v>
      </c>
    </row>
    <row r="493" spans="1:26" ht="28.5" x14ac:dyDescent="0.2">
      <c r="A493" s="42" t="str">
        <f>Source!E168</f>
        <v>48,1</v>
      </c>
      <c r="B493" s="47" t="str">
        <f>Source!F168</f>
        <v>62.4.01.01-0004</v>
      </c>
      <c r="C493" s="47" t="str">
        <f>Source!G168</f>
        <v>Батарея аккумуляторная CSB GP1272.12B.7.2АН прим.</v>
      </c>
      <c r="D493" s="30" t="str">
        <f>Source!H168</f>
        <v>шт.</v>
      </c>
      <c r="E493" s="31">
        <f>Source!I168</f>
        <v>1</v>
      </c>
      <c r="F493" s="32">
        <f>Source!AL168+Source!AM168+Source!AO168</f>
        <v>77.5</v>
      </c>
      <c r="G493" s="39" t="s">
        <v>3</v>
      </c>
      <c r="H493" s="32">
        <f>ROUND(Source!AC168*Source!I168, 2)+ROUND(Source!AD168*Source!I168, 2)+ROUND(Source!AF168*Source!I168, 2)</f>
        <v>77.5</v>
      </c>
      <c r="I493" s="33"/>
      <c r="J493" s="33">
        <f>IF(Source!BC168&lt;&gt; 0, Source!BC168, 1)</f>
        <v>6.08</v>
      </c>
      <c r="K493" s="32">
        <f>Source!O168</f>
        <v>471.2</v>
      </c>
      <c r="L493" s="36"/>
      <c r="S493">
        <f>ROUND((Source!FX168/100)*((ROUND(Source!AF168*Source!I168, 2)+ROUND(Source!AE168*Source!I168, 2))), 2)</f>
        <v>0</v>
      </c>
      <c r="T493">
        <f>Source!X168</f>
        <v>0</v>
      </c>
      <c r="U493">
        <f>ROUND((Source!FY168/100)*((ROUND(Source!AF168*Source!I168, 2)+ROUND(Source!AE168*Source!I168, 2))), 2)</f>
        <v>0</v>
      </c>
      <c r="V493">
        <f>Source!Y168</f>
        <v>0</v>
      </c>
      <c r="W493">
        <f>IF(Source!BI168&lt;=1,H493, 0)</f>
        <v>0</v>
      </c>
      <c r="X493">
        <f>IF(Source!BI168=2,H493, 0)</f>
        <v>77.5</v>
      </c>
      <c r="Y493">
        <f>IF(Source!BI168=3,H493, 0)</f>
        <v>0</v>
      </c>
      <c r="Z493">
        <f>IF(Source!BI168=4,H493, 0)</f>
        <v>0</v>
      </c>
    </row>
    <row r="494" spans="1:26" ht="15" x14ac:dyDescent="0.25">
      <c r="G494" s="49">
        <f>H488+H489+H490+H491+SUM(H493:H493)</f>
        <v>149.68</v>
      </c>
      <c r="H494" s="49"/>
      <c r="J494" s="49">
        <f>K488+K489+K490+K491+SUM(K493:K493)</f>
        <v>910.06999999999994</v>
      </c>
      <c r="K494" s="49"/>
      <c r="L494" s="35">
        <f>Source!U167</f>
        <v>2.06</v>
      </c>
      <c r="O494" s="20">
        <f>G494</f>
        <v>149.68</v>
      </c>
      <c r="P494" s="20">
        <f>J494</f>
        <v>910.06999999999994</v>
      </c>
      <c r="Q494" s="20">
        <f>L494</f>
        <v>2.06</v>
      </c>
      <c r="W494">
        <f>IF(Source!BI167&lt;=1,H488+H489+H490+H491, 0)</f>
        <v>0</v>
      </c>
      <c r="X494">
        <f>IF(Source!BI167=2,H488+H489+H490+H491, 0)</f>
        <v>72.179999999999993</v>
      </c>
      <c r="Y494">
        <f>IF(Source!BI167=3,H488+H489+H490+H491, 0)</f>
        <v>0</v>
      </c>
      <c r="Z494">
        <f>IF(Source!BI167=4,H488+H489+H490+H491, 0)</f>
        <v>0</v>
      </c>
    </row>
    <row r="495" spans="1:26" ht="114" x14ac:dyDescent="0.2">
      <c r="A495" s="40" t="str">
        <f>Source!E169</f>
        <v>49</v>
      </c>
      <c r="B495" s="41" t="str">
        <f>Source!F169</f>
        <v>п01-11-028-01</v>
      </c>
      <c r="C495" s="41" t="str">
        <f>Source!G169</f>
        <v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v>
      </c>
      <c r="D495" s="24" t="str">
        <f>Source!H169</f>
        <v>ШТ</v>
      </c>
      <c r="E495" s="11">
        <f>Source!I169</f>
        <v>35</v>
      </c>
      <c r="F495" s="25">
        <f>Source!AL169+Source!AM169+Source!AO169</f>
        <v>4.0999999999999996</v>
      </c>
      <c r="G495" s="26"/>
      <c r="H495" s="25"/>
      <c r="I495" s="26" t="str">
        <f>Source!BO169</f>
        <v/>
      </c>
      <c r="J495" s="26"/>
      <c r="K495" s="25"/>
      <c r="L495" s="27"/>
      <c r="S495">
        <f>ROUND((Source!FX169/100)*((ROUND(Source!AF169*Source!I169, 2)+ROUND(Source!AE169*Source!I169, 2))), 2)</f>
        <v>74.62</v>
      </c>
      <c r="T495">
        <f>Source!X169</f>
        <v>1059.5999999999999</v>
      </c>
      <c r="U495">
        <f>ROUND((Source!FY169/100)*((ROUND(Source!AF169*Source!I169, 2)+ROUND(Source!AE169*Source!I169, 2))), 2)</f>
        <v>45.92</v>
      </c>
      <c r="V495">
        <f>Source!Y169</f>
        <v>652.05999999999995</v>
      </c>
    </row>
    <row r="496" spans="1:26" ht="14.25" x14ac:dyDescent="0.2">
      <c r="A496" s="40"/>
      <c r="B496" s="41"/>
      <c r="C496" s="41" t="s">
        <v>1333</v>
      </c>
      <c r="D496" s="24"/>
      <c r="E496" s="11"/>
      <c r="F496" s="25">
        <f>Source!AO169</f>
        <v>4.0999999999999996</v>
      </c>
      <c r="G496" s="26" t="str">
        <f>Source!DG169</f>
        <v>)*0,8</v>
      </c>
      <c r="H496" s="25">
        <f>ROUND(Source!AF169*Source!I169, 2)</f>
        <v>114.8</v>
      </c>
      <c r="I496" s="26"/>
      <c r="J496" s="26">
        <f>IF(Source!BA169&lt;&gt; 0, Source!BA169, 1)</f>
        <v>14.2</v>
      </c>
      <c r="K496" s="25">
        <f>Source!S169</f>
        <v>1630.16</v>
      </c>
      <c r="L496" s="27"/>
      <c r="R496">
        <f>H496</f>
        <v>114.8</v>
      </c>
    </row>
    <row r="497" spans="1:26" ht="14.25" x14ac:dyDescent="0.2">
      <c r="A497" s="40"/>
      <c r="B497" s="41"/>
      <c r="C497" s="41" t="s">
        <v>1335</v>
      </c>
      <c r="D497" s="24" t="s">
        <v>1336</v>
      </c>
      <c r="E497" s="11">
        <f>Source!BZ169</f>
        <v>65</v>
      </c>
      <c r="F497" s="44"/>
      <c r="G497" s="26"/>
      <c r="H497" s="25">
        <f>SUM(S495:S499)</f>
        <v>74.62</v>
      </c>
      <c r="I497" s="29"/>
      <c r="J497" s="23">
        <f>Source!AT169</f>
        <v>65</v>
      </c>
      <c r="K497" s="25">
        <f>SUM(T495:T499)</f>
        <v>1059.5999999999999</v>
      </c>
      <c r="L497" s="27"/>
    </row>
    <row r="498" spans="1:26" ht="14.25" x14ac:dyDescent="0.2">
      <c r="A498" s="40"/>
      <c r="B498" s="41"/>
      <c r="C498" s="41" t="s">
        <v>1337</v>
      </c>
      <c r="D498" s="24" t="s">
        <v>1336</v>
      </c>
      <c r="E498" s="11">
        <f>Source!CA169</f>
        <v>40</v>
      </c>
      <c r="F498" s="44"/>
      <c r="G498" s="26"/>
      <c r="H498" s="25">
        <f>SUM(U495:U499)</f>
        <v>45.92</v>
      </c>
      <c r="I498" s="29"/>
      <c r="J498" s="23">
        <f>Source!AU169</f>
        <v>40</v>
      </c>
      <c r="K498" s="25">
        <f>SUM(V495:V499)</f>
        <v>652.05999999999995</v>
      </c>
      <c r="L498" s="27"/>
    </row>
    <row r="499" spans="1:26" ht="14.25" x14ac:dyDescent="0.2">
      <c r="A499" s="42"/>
      <c r="B499" s="43"/>
      <c r="C499" s="43" t="s">
        <v>1338</v>
      </c>
      <c r="D499" s="30" t="s">
        <v>1339</v>
      </c>
      <c r="E499" s="31">
        <f>Source!AQ169</f>
        <v>0.32</v>
      </c>
      <c r="F499" s="32"/>
      <c r="G499" s="33" t="str">
        <f>Source!DI169</f>
        <v>)*0,8</v>
      </c>
      <c r="H499" s="32"/>
      <c r="I499" s="33"/>
      <c r="J499" s="33"/>
      <c r="K499" s="32"/>
      <c r="L499" s="34">
        <f>Source!U169</f>
        <v>8.9600000000000009</v>
      </c>
    </row>
    <row r="500" spans="1:26" ht="15" x14ac:dyDescent="0.25">
      <c r="G500" s="49">
        <f>H496+H497+H498</f>
        <v>235.34000000000003</v>
      </c>
      <c r="H500" s="49"/>
      <c r="J500" s="49">
        <f>K496+K497+K498</f>
        <v>3341.82</v>
      </c>
      <c r="K500" s="49"/>
      <c r="L500" s="35">
        <f>Source!U169</f>
        <v>8.9600000000000009</v>
      </c>
      <c r="O500" s="20">
        <f>G500</f>
        <v>235.34000000000003</v>
      </c>
      <c r="P500" s="20">
        <f>J500</f>
        <v>3341.82</v>
      </c>
      <c r="Q500" s="20">
        <f>L500</f>
        <v>8.9600000000000009</v>
      </c>
      <c r="W500">
        <f>IF(Source!BI169&lt;=1,H496+H497+H498, 0)</f>
        <v>0</v>
      </c>
      <c r="X500">
        <f>IF(Source!BI169=2,H496+H497+H498, 0)</f>
        <v>0</v>
      </c>
      <c r="Y500">
        <f>IF(Source!BI169=3,H496+H497+H498, 0)</f>
        <v>0</v>
      </c>
      <c r="Z500">
        <f>IF(Source!BI169=4,H496+H497+H498, 0)</f>
        <v>235.34000000000003</v>
      </c>
    </row>
    <row r="501" spans="1:26" ht="42.75" x14ac:dyDescent="0.2">
      <c r="A501" s="40" t="str">
        <f>Source!E170</f>
        <v>50</v>
      </c>
      <c r="B501" s="41" t="str">
        <f>Source!F170</f>
        <v>п01-11-011-01</v>
      </c>
      <c r="C501" s="41" t="str">
        <f>Source!G170</f>
        <v>Проверка наличия цепи между заземлителями и заземленными элементами</v>
      </c>
      <c r="D501" s="24" t="str">
        <f>Source!H170</f>
        <v>100 измерений</v>
      </c>
      <c r="E501" s="11">
        <f>Source!I170</f>
        <v>0.12</v>
      </c>
      <c r="F501" s="25">
        <f>Source!AL170+Source!AM170+Source!AO170</f>
        <v>165.95</v>
      </c>
      <c r="G501" s="26"/>
      <c r="H501" s="25"/>
      <c r="I501" s="26" t="str">
        <f>Source!BO170</f>
        <v/>
      </c>
      <c r="J501" s="26"/>
      <c r="K501" s="25"/>
      <c r="L501" s="27"/>
      <c r="S501">
        <f>ROUND((Source!FX170/100)*((ROUND(Source!AF170*Source!I170, 2)+ROUND(Source!AE170*Source!I170, 2))), 2)</f>
        <v>10.35</v>
      </c>
      <c r="T501">
        <f>Source!X170</f>
        <v>147.04</v>
      </c>
      <c r="U501">
        <f>ROUND((Source!FY170/100)*((ROUND(Source!AF170*Source!I170, 2)+ROUND(Source!AE170*Source!I170, 2))), 2)</f>
        <v>6.37</v>
      </c>
      <c r="V501">
        <f>Source!Y170</f>
        <v>90.49</v>
      </c>
    </row>
    <row r="502" spans="1:26" ht="14.25" x14ac:dyDescent="0.2">
      <c r="A502" s="40"/>
      <c r="B502" s="41"/>
      <c r="C502" s="41" t="s">
        <v>1333</v>
      </c>
      <c r="D502" s="24"/>
      <c r="E502" s="11"/>
      <c r="F502" s="25">
        <f>Source!AO170</f>
        <v>165.95</v>
      </c>
      <c r="G502" s="26" t="str">
        <f>Source!DG170</f>
        <v>)*0,8</v>
      </c>
      <c r="H502" s="25">
        <f>ROUND(Source!AF170*Source!I170, 2)</f>
        <v>15.93</v>
      </c>
      <c r="I502" s="26"/>
      <c r="J502" s="26">
        <f>IF(Source!BA170&lt;&gt; 0, Source!BA170, 1)</f>
        <v>14.2</v>
      </c>
      <c r="K502" s="25">
        <f>Source!S170</f>
        <v>226.22</v>
      </c>
      <c r="L502" s="27"/>
      <c r="R502">
        <f>H502</f>
        <v>15.93</v>
      </c>
    </row>
    <row r="503" spans="1:26" ht="14.25" x14ac:dyDescent="0.2">
      <c r="A503" s="40"/>
      <c r="B503" s="41"/>
      <c r="C503" s="41" t="s">
        <v>1335</v>
      </c>
      <c r="D503" s="24" t="s">
        <v>1336</v>
      </c>
      <c r="E503" s="11">
        <f>Source!BZ170</f>
        <v>65</v>
      </c>
      <c r="F503" s="44"/>
      <c r="G503" s="26"/>
      <c r="H503" s="25">
        <f>SUM(S501:S505)</f>
        <v>10.35</v>
      </c>
      <c r="I503" s="29"/>
      <c r="J503" s="23">
        <f>Source!AT170</f>
        <v>65</v>
      </c>
      <c r="K503" s="25">
        <f>SUM(T501:T505)</f>
        <v>147.04</v>
      </c>
      <c r="L503" s="27"/>
    </row>
    <row r="504" spans="1:26" ht="14.25" x14ac:dyDescent="0.2">
      <c r="A504" s="40"/>
      <c r="B504" s="41"/>
      <c r="C504" s="41" t="s">
        <v>1337</v>
      </c>
      <c r="D504" s="24" t="s">
        <v>1336</v>
      </c>
      <c r="E504" s="11">
        <f>Source!CA170</f>
        <v>40</v>
      </c>
      <c r="F504" s="44"/>
      <c r="G504" s="26"/>
      <c r="H504" s="25">
        <f>SUM(U501:U505)</f>
        <v>6.37</v>
      </c>
      <c r="I504" s="29"/>
      <c r="J504" s="23">
        <f>Source!AU170</f>
        <v>40</v>
      </c>
      <c r="K504" s="25">
        <f>SUM(V501:V505)</f>
        <v>90.49</v>
      </c>
      <c r="L504" s="27"/>
    </row>
    <row r="505" spans="1:26" ht="14.25" x14ac:dyDescent="0.2">
      <c r="A505" s="42"/>
      <c r="B505" s="43"/>
      <c r="C505" s="43" t="s">
        <v>1338</v>
      </c>
      <c r="D505" s="30" t="s">
        <v>1339</v>
      </c>
      <c r="E505" s="31">
        <f>Source!AQ170</f>
        <v>12.96</v>
      </c>
      <c r="F505" s="32"/>
      <c r="G505" s="33" t="str">
        <f>Source!DI170</f>
        <v>)*0,8</v>
      </c>
      <c r="H505" s="32"/>
      <c r="I505" s="33"/>
      <c r="J505" s="33"/>
      <c r="K505" s="32"/>
      <c r="L505" s="34">
        <f>Source!U170</f>
        <v>1.2441600000000002</v>
      </c>
    </row>
    <row r="506" spans="1:26" ht="15" x14ac:dyDescent="0.25">
      <c r="G506" s="49">
        <f>H502+H503+H504</f>
        <v>32.65</v>
      </c>
      <c r="H506" s="49"/>
      <c r="J506" s="49">
        <f>K502+K503+K504</f>
        <v>463.75</v>
      </c>
      <c r="K506" s="49"/>
      <c r="L506" s="35">
        <f>Source!U170</f>
        <v>1.2441600000000002</v>
      </c>
      <c r="O506" s="20">
        <f>G506</f>
        <v>32.65</v>
      </c>
      <c r="P506" s="20">
        <f>J506</f>
        <v>463.75</v>
      </c>
      <c r="Q506" s="20">
        <f>L506</f>
        <v>1.2441600000000002</v>
      </c>
      <c r="W506">
        <f>IF(Source!BI170&lt;=1,H502+H503+H504, 0)</f>
        <v>0</v>
      </c>
      <c r="X506">
        <f>IF(Source!BI170=2,H502+H503+H504, 0)</f>
        <v>0</v>
      </c>
      <c r="Y506">
        <f>IF(Source!BI170=3,H502+H503+H504, 0)</f>
        <v>0</v>
      </c>
      <c r="Z506">
        <f>IF(Source!BI170=4,H502+H503+H504, 0)</f>
        <v>32.65</v>
      </c>
    </row>
    <row r="507" spans="1:26" ht="28.5" x14ac:dyDescent="0.2">
      <c r="A507" s="40" t="str">
        <f>Source!E171</f>
        <v>51</v>
      </c>
      <c r="B507" s="41" t="str">
        <f>Source!F171</f>
        <v>п01-11-013-01</v>
      </c>
      <c r="C507" s="41" t="str">
        <f>Source!G171</f>
        <v>Замер полного сопротивления цепи "фаза-нуль"</v>
      </c>
      <c r="D507" s="24" t="str">
        <f>Source!H171</f>
        <v>ШТ</v>
      </c>
      <c r="E507" s="11">
        <f>Source!I171</f>
        <v>1</v>
      </c>
      <c r="F507" s="25">
        <f>Source!AL171+Source!AM171+Source!AO171</f>
        <v>15.62</v>
      </c>
      <c r="G507" s="26"/>
      <c r="H507" s="25"/>
      <c r="I507" s="26" t="str">
        <f>Source!BO171</f>
        <v/>
      </c>
      <c r="J507" s="26"/>
      <c r="K507" s="25"/>
      <c r="L507" s="27"/>
      <c r="S507">
        <f>ROUND((Source!FX171/100)*((ROUND(Source!AF171*Source!I171, 2)+ROUND(Source!AE171*Source!I171, 2))), 2)</f>
        <v>8.1300000000000008</v>
      </c>
      <c r="T507">
        <f>Source!X171</f>
        <v>115.38</v>
      </c>
      <c r="U507">
        <f>ROUND((Source!FY171/100)*((ROUND(Source!AF171*Source!I171, 2)+ROUND(Source!AE171*Source!I171, 2))), 2)</f>
        <v>5</v>
      </c>
      <c r="V507">
        <f>Source!Y171</f>
        <v>71</v>
      </c>
    </row>
    <row r="508" spans="1:26" ht="14.25" x14ac:dyDescent="0.2">
      <c r="A508" s="40"/>
      <c r="B508" s="41"/>
      <c r="C508" s="41" t="s">
        <v>1333</v>
      </c>
      <c r="D508" s="24"/>
      <c r="E508" s="11"/>
      <c r="F508" s="25">
        <f>Source!AO171</f>
        <v>15.62</v>
      </c>
      <c r="G508" s="26" t="str">
        <f>Source!DG171</f>
        <v>)*0,8</v>
      </c>
      <c r="H508" s="25">
        <f>ROUND(Source!AF171*Source!I171, 2)</f>
        <v>12.5</v>
      </c>
      <c r="I508" s="26"/>
      <c r="J508" s="26">
        <f>IF(Source!BA171&lt;&gt; 0, Source!BA171, 1)</f>
        <v>14.2</v>
      </c>
      <c r="K508" s="25">
        <f>Source!S171</f>
        <v>177.5</v>
      </c>
      <c r="L508" s="27"/>
      <c r="R508">
        <f>H508</f>
        <v>12.5</v>
      </c>
    </row>
    <row r="509" spans="1:26" ht="14.25" x14ac:dyDescent="0.2">
      <c r="A509" s="40"/>
      <c r="B509" s="41"/>
      <c r="C509" s="41" t="s">
        <v>1335</v>
      </c>
      <c r="D509" s="24" t="s">
        <v>1336</v>
      </c>
      <c r="E509" s="11">
        <f>Source!BZ171</f>
        <v>65</v>
      </c>
      <c r="F509" s="44"/>
      <c r="G509" s="26"/>
      <c r="H509" s="25">
        <f>SUM(S507:S511)</f>
        <v>8.1300000000000008</v>
      </c>
      <c r="I509" s="29"/>
      <c r="J509" s="23">
        <f>Source!AT171</f>
        <v>65</v>
      </c>
      <c r="K509" s="25">
        <f>SUM(T507:T511)</f>
        <v>115.38</v>
      </c>
      <c r="L509" s="27"/>
    </row>
    <row r="510" spans="1:26" ht="14.25" x14ac:dyDescent="0.2">
      <c r="A510" s="40"/>
      <c r="B510" s="41"/>
      <c r="C510" s="41" t="s">
        <v>1337</v>
      </c>
      <c r="D510" s="24" t="s">
        <v>1336</v>
      </c>
      <c r="E510" s="11">
        <f>Source!CA171</f>
        <v>40</v>
      </c>
      <c r="F510" s="44"/>
      <c r="G510" s="26"/>
      <c r="H510" s="25">
        <f>SUM(U507:U511)</f>
        <v>5</v>
      </c>
      <c r="I510" s="29"/>
      <c r="J510" s="23">
        <f>Source!AU171</f>
        <v>40</v>
      </c>
      <c r="K510" s="25">
        <f>SUM(V507:V511)</f>
        <v>71</v>
      </c>
      <c r="L510" s="27"/>
    </row>
    <row r="511" spans="1:26" ht="14.25" x14ac:dyDescent="0.2">
      <c r="A511" s="42"/>
      <c r="B511" s="43"/>
      <c r="C511" s="43" t="s">
        <v>1338</v>
      </c>
      <c r="D511" s="30" t="s">
        <v>1339</v>
      </c>
      <c r="E511" s="31">
        <f>Source!AQ171</f>
        <v>1.22</v>
      </c>
      <c r="F511" s="32"/>
      <c r="G511" s="33" t="str">
        <f>Source!DI171</f>
        <v>)*0,8</v>
      </c>
      <c r="H511" s="32"/>
      <c r="I511" s="33"/>
      <c r="J511" s="33"/>
      <c r="K511" s="32"/>
      <c r="L511" s="34">
        <f>Source!U171</f>
        <v>0.97599999999999998</v>
      </c>
    </row>
    <row r="512" spans="1:26" ht="15" x14ac:dyDescent="0.25">
      <c r="G512" s="49">
        <f>H508+H509+H510</f>
        <v>25.630000000000003</v>
      </c>
      <c r="H512" s="49"/>
      <c r="J512" s="49">
        <f>K508+K509+K510</f>
        <v>363.88</v>
      </c>
      <c r="K512" s="49"/>
      <c r="L512" s="35">
        <f>Source!U171</f>
        <v>0.97599999999999998</v>
      </c>
      <c r="O512" s="20">
        <f>G512</f>
        <v>25.630000000000003</v>
      </c>
      <c r="P512" s="20">
        <f>J512</f>
        <v>363.88</v>
      </c>
      <c r="Q512" s="20">
        <f>L512</f>
        <v>0.97599999999999998</v>
      </c>
      <c r="W512">
        <f>IF(Source!BI171&lt;=1,H508+H509+H510, 0)</f>
        <v>0</v>
      </c>
      <c r="X512">
        <f>IF(Source!BI171=2,H508+H509+H510, 0)</f>
        <v>0</v>
      </c>
      <c r="Y512">
        <f>IF(Source!BI171=3,H508+H509+H510, 0)</f>
        <v>0</v>
      </c>
      <c r="Z512">
        <f>IF(Source!BI171=4,H508+H509+H510, 0)</f>
        <v>25.630000000000003</v>
      </c>
    </row>
    <row r="513" spans="1:26" ht="15" x14ac:dyDescent="0.25">
      <c r="A513" s="53" t="str">
        <f>CONCATENATE("Итого по разделу: ",IF(Source!G173&lt;&gt;"Новый раздел", Source!G173, ""))</f>
        <v>Итого по разделу: Система электроосвещения</v>
      </c>
      <c r="B513" s="53"/>
      <c r="C513" s="53"/>
      <c r="D513" s="53"/>
      <c r="E513" s="53"/>
      <c r="F513" s="53"/>
      <c r="G513" s="50">
        <f>SUM(O337:O512)</f>
        <v>55104.669999999991</v>
      </c>
      <c r="H513" s="50"/>
      <c r="I513" s="22"/>
      <c r="J513" s="50">
        <f>SUM(P337:P512)</f>
        <v>337420.58999999997</v>
      </c>
      <c r="K513" s="50"/>
      <c r="L513" s="35">
        <f>SUM(Q337:Q512)</f>
        <v>368.12245999999999</v>
      </c>
    </row>
    <row r="514" spans="1:26" ht="16.5" x14ac:dyDescent="0.25">
      <c r="A514" s="54" t="str">
        <f>CONCATENATE("Раздел: ",IF(Source!G202&lt;&gt;"Новый раздел", Source!G202, ""))</f>
        <v>Раздел: Система  вентиляции и кондиционирования</v>
      </c>
      <c r="B514" s="54"/>
      <c r="C514" s="54"/>
      <c r="D514" s="54"/>
      <c r="E514" s="54"/>
      <c r="F514" s="54"/>
      <c r="G514" s="54"/>
      <c r="H514" s="54"/>
      <c r="I514" s="54"/>
      <c r="J514" s="54"/>
      <c r="K514" s="54"/>
      <c r="L514" s="54"/>
    </row>
    <row r="515" spans="1:26" ht="28.5" x14ac:dyDescent="0.2">
      <c r="A515" s="40" t="str">
        <f>Source!E206</f>
        <v>52</v>
      </c>
      <c r="B515" s="41" t="str">
        <f>Source!F206</f>
        <v>65-32-2</v>
      </c>
      <c r="C515" s="41" t="str">
        <f>Source!G206</f>
        <v>Демонтаж центробежных вентиляторов весом до 0,12 т</v>
      </c>
      <c r="D515" s="24" t="str">
        <f>Source!H206</f>
        <v>100 ШТ</v>
      </c>
      <c r="E515" s="11">
        <f>Source!I206</f>
        <v>0.01</v>
      </c>
      <c r="F515" s="25">
        <f>Source!AL206+Source!AM206+Source!AO206</f>
        <v>7299.28</v>
      </c>
      <c r="G515" s="26"/>
      <c r="H515" s="25"/>
      <c r="I515" s="26" t="str">
        <f>Source!BO206</f>
        <v/>
      </c>
      <c r="J515" s="26"/>
      <c r="K515" s="25"/>
      <c r="L515" s="27"/>
      <c r="S515">
        <f>ROUND((Source!FX206/100)*((ROUND(Source!AF206*Source!I206, 2)+ROUND(Source!AE206*Source!I206, 2))), 2)</f>
        <v>53.72</v>
      </c>
      <c r="T515">
        <f>Source!X206</f>
        <v>326.58999999999997</v>
      </c>
      <c r="U515">
        <f>ROUND((Source!FY206/100)*((ROUND(Source!AF206*Source!I206, 2)+ROUND(Source!AE206*Source!I206, 2))), 2)</f>
        <v>36.299999999999997</v>
      </c>
      <c r="V515">
        <f>Source!Y206</f>
        <v>220.67</v>
      </c>
    </row>
    <row r="516" spans="1:26" ht="14.25" x14ac:dyDescent="0.2">
      <c r="A516" s="40"/>
      <c r="B516" s="41"/>
      <c r="C516" s="41" t="s">
        <v>1333</v>
      </c>
      <c r="D516" s="24"/>
      <c r="E516" s="11"/>
      <c r="F516" s="25">
        <f>Source!AO206</f>
        <v>7228.32</v>
      </c>
      <c r="G516" s="26" t="str">
        <f>Source!DG206</f>
        <v/>
      </c>
      <c r="H516" s="25">
        <f>ROUND(Source!AF206*Source!I206, 2)</f>
        <v>72.28</v>
      </c>
      <c r="I516" s="26"/>
      <c r="J516" s="26">
        <f>IF(Source!BA206&lt;&gt; 0, Source!BA206, 1)</f>
        <v>6.08</v>
      </c>
      <c r="K516" s="25">
        <f>Source!S206</f>
        <v>439.48</v>
      </c>
      <c r="L516" s="27"/>
      <c r="R516">
        <f>H516</f>
        <v>72.28</v>
      </c>
    </row>
    <row r="517" spans="1:26" ht="14.25" x14ac:dyDescent="0.2">
      <c r="A517" s="40"/>
      <c r="B517" s="41"/>
      <c r="C517" s="41" t="s">
        <v>342</v>
      </c>
      <c r="D517" s="24"/>
      <c r="E517" s="11"/>
      <c r="F517" s="25">
        <f>Source!AM206</f>
        <v>70.959999999999994</v>
      </c>
      <c r="G517" s="26" t="str">
        <f>Source!DE206</f>
        <v/>
      </c>
      <c r="H517" s="25">
        <f>ROUND(Source!AD206*Source!I206, 2)</f>
        <v>0.71</v>
      </c>
      <c r="I517" s="26"/>
      <c r="J517" s="26">
        <f>IF(Source!BB206&lt;&gt; 0, Source!BB206, 1)</f>
        <v>6.08</v>
      </c>
      <c r="K517" s="25">
        <f>Source!Q206</f>
        <v>4.3099999999999996</v>
      </c>
      <c r="L517" s="27"/>
    </row>
    <row r="518" spans="1:26" ht="14.25" x14ac:dyDescent="0.2">
      <c r="A518" s="40"/>
      <c r="B518" s="41"/>
      <c r="C518" s="41" t="s">
        <v>1334</v>
      </c>
      <c r="D518" s="24"/>
      <c r="E518" s="11"/>
      <c r="F518" s="25">
        <f>Source!AN206</f>
        <v>30.65</v>
      </c>
      <c r="G518" s="26" t="str">
        <f>Source!DF206</f>
        <v/>
      </c>
      <c r="H518" s="28">
        <f>ROUND(Source!AE206*Source!I206, 2)</f>
        <v>0.31</v>
      </c>
      <c r="I518" s="26"/>
      <c r="J518" s="26">
        <f>IF(Source!BS206&lt;&gt; 0, Source!BS206, 1)</f>
        <v>6.08</v>
      </c>
      <c r="K518" s="28">
        <f>Source!R206</f>
        <v>1.86</v>
      </c>
      <c r="L518" s="27"/>
      <c r="R518">
        <f>H518</f>
        <v>0.31</v>
      </c>
    </row>
    <row r="519" spans="1:26" ht="14.25" x14ac:dyDescent="0.2">
      <c r="A519" s="40"/>
      <c r="B519" s="41"/>
      <c r="C519" s="41" t="s">
        <v>1335</v>
      </c>
      <c r="D519" s="24" t="s">
        <v>1336</v>
      </c>
      <c r="E519" s="11">
        <f>Source!BZ206</f>
        <v>74</v>
      </c>
      <c r="F519" s="44"/>
      <c r="G519" s="26"/>
      <c r="H519" s="25">
        <f>SUM(S515:S521)</f>
        <v>53.72</v>
      </c>
      <c r="I519" s="29"/>
      <c r="J519" s="23">
        <f>Source!AT206</f>
        <v>74</v>
      </c>
      <c r="K519" s="25">
        <f>SUM(T515:T521)</f>
        <v>326.58999999999997</v>
      </c>
      <c r="L519" s="27"/>
    </row>
    <row r="520" spans="1:26" ht="14.25" x14ac:dyDescent="0.2">
      <c r="A520" s="40"/>
      <c r="B520" s="41"/>
      <c r="C520" s="41" t="s">
        <v>1337</v>
      </c>
      <c r="D520" s="24" t="s">
        <v>1336</v>
      </c>
      <c r="E520" s="11">
        <f>Source!CA206</f>
        <v>50</v>
      </c>
      <c r="F520" s="44"/>
      <c r="G520" s="26"/>
      <c r="H520" s="25">
        <f>SUM(U515:U521)</f>
        <v>36.299999999999997</v>
      </c>
      <c r="I520" s="29"/>
      <c r="J520" s="23">
        <f>Source!AU206</f>
        <v>50</v>
      </c>
      <c r="K520" s="25">
        <f>SUM(V515:V521)</f>
        <v>220.67</v>
      </c>
      <c r="L520" s="27"/>
    </row>
    <row r="521" spans="1:26" ht="14.25" x14ac:dyDescent="0.2">
      <c r="A521" s="42"/>
      <c r="B521" s="43"/>
      <c r="C521" s="43" t="s">
        <v>1338</v>
      </c>
      <c r="D521" s="30" t="s">
        <v>1339</v>
      </c>
      <c r="E521" s="31">
        <f>Source!AQ206</f>
        <v>847.4</v>
      </c>
      <c r="F521" s="32"/>
      <c r="G521" s="33" t="str">
        <f>Source!DI206</f>
        <v/>
      </c>
      <c r="H521" s="32"/>
      <c r="I521" s="33"/>
      <c r="J521" s="33"/>
      <c r="K521" s="32"/>
      <c r="L521" s="34">
        <f>Source!U206</f>
        <v>8.4740000000000002</v>
      </c>
    </row>
    <row r="522" spans="1:26" ht="15" x14ac:dyDescent="0.25">
      <c r="G522" s="49">
        <f>H516+H517+H519+H520</f>
        <v>163.01</v>
      </c>
      <c r="H522" s="49"/>
      <c r="J522" s="49">
        <f>K516+K517+K519+K520</f>
        <v>991.05</v>
      </c>
      <c r="K522" s="49"/>
      <c r="L522" s="35">
        <f>Source!U206</f>
        <v>8.4740000000000002</v>
      </c>
      <c r="O522" s="20">
        <f>G522</f>
        <v>163.01</v>
      </c>
      <c r="P522" s="20">
        <f>J522</f>
        <v>991.05</v>
      </c>
      <c r="Q522" s="20">
        <f>L522</f>
        <v>8.4740000000000002</v>
      </c>
      <c r="W522">
        <f>IF(Source!BI206&lt;=1,H516+H517+H519+H520, 0)</f>
        <v>163.01</v>
      </c>
      <c r="X522">
        <f>IF(Source!BI206=2,H516+H517+H519+H520, 0)</f>
        <v>0</v>
      </c>
      <c r="Y522">
        <f>IF(Source!BI206=3,H516+H517+H519+H520, 0)</f>
        <v>0</v>
      </c>
      <c r="Z522">
        <f>IF(Source!BI206=4,H516+H517+H519+H520, 0)</f>
        <v>0</v>
      </c>
    </row>
    <row r="523" spans="1:26" ht="42.75" x14ac:dyDescent="0.2">
      <c r="A523" s="40" t="str">
        <f>Source!E207</f>
        <v>53</v>
      </c>
      <c r="B523" s="41" t="str">
        <f>Source!F207</f>
        <v>20-06-013-03 прим.</v>
      </c>
      <c r="C523" s="41" t="str">
        <f>Source!G207</f>
        <v>Установка блоков тепломассообмена производительностью до 31,5 тыс.м3/час</v>
      </c>
      <c r="D523" s="24" t="str">
        <f>Source!H207</f>
        <v>10 ШТ</v>
      </c>
      <c r="E523" s="11">
        <f>Source!I207</f>
        <v>0.1</v>
      </c>
      <c r="F523" s="25">
        <f>Source!AL207+Source!AM207+Source!AO207</f>
        <v>6366.2099999999991</v>
      </c>
      <c r="G523" s="26"/>
      <c r="H523" s="25"/>
      <c r="I523" s="26" t="str">
        <f>Source!BO207</f>
        <v/>
      </c>
      <c r="J523" s="26"/>
      <c r="K523" s="25"/>
      <c r="L523" s="27"/>
      <c r="S523">
        <f>ROUND((Source!FX207/100)*((ROUND(Source!AF207*Source!I207, 2)+ROUND(Source!AE207*Source!I207, 2))), 2)</f>
        <v>621.11</v>
      </c>
      <c r="T523">
        <f>Source!X207</f>
        <v>3769.79</v>
      </c>
      <c r="U523">
        <f>ROUND((Source!FY207/100)*((ROUND(Source!AF207*Source!I207, 2)+ROUND(Source!AE207*Source!I207, 2))), 2)</f>
        <v>380.38</v>
      </c>
      <c r="V523">
        <f>Source!Y207</f>
        <v>2327.44</v>
      </c>
    </row>
    <row r="524" spans="1:26" x14ac:dyDescent="0.2">
      <c r="C524" s="19" t="str">
        <f>"Объем: "&amp;Source!I207&amp;"=1/"&amp;"10"</f>
        <v>Объем: 0,1=1/10</v>
      </c>
    </row>
    <row r="525" spans="1:26" ht="14.25" x14ac:dyDescent="0.2">
      <c r="A525" s="40"/>
      <c r="B525" s="41"/>
      <c r="C525" s="41" t="s">
        <v>1333</v>
      </c>
      <c r="D525" s="24"/>
      <c r="E525" s="11"/>
      <c r="F525" s="25">
        <f>Source!AO207</f>
        <v>4477.4399999999996</v>
      </c>
      <c r="G525" s="26" t="str">
        <f>Source!DG207</f>
        <v>)*1,15</v>
      </c>
      <c r="H525" s="25">
        <f>ROUND(Source!AF207*Source!I207, 2)</f>
        <v>514.91</v>
      </c>
      <c r="I525" s="26"/>
      <c r="J525" s="26">
        <f>IF(Source!BA207&lt;&gt; 0, Source!BA207, 1)</f>
        <v>6.08</v>
      </c>
      <c r="K525" s="25">
        <f>Source!S207</f>
        <v>3130.63</v>
      </c>
      <c r="L525" s="27"/>
      <c r="R525">
        <f>H525</f>
        <v>514.91</v>
      </c>
    </row>
    <row r="526" spans="1:26" ht="14.25" x14ac:dyDescent="0.2">
      <c r="A526" s="40"/>
      <c r="B526" s="41"/>
      <c r="C526" s="41" t="s">
        <v>342</v>
      </c>
      <c r="D526" s="24"/>
      <c r="E526" s="11"/>
      <c r="F526" s="25">
        <f>Source!AM207</f>
        <v>1515.48</v>
      </c>
      <c r="G526" s="26" t="str">
        <f>Source!DE207</f>
        <v>)*1,25</v>
      </c>
      <c r="H526" s="25">
        <f>ROUND(Source!AD207*Source!I207, 2)</f>
        <v>189.44</v>
      </c>
      <c r="I526" s="26"/>
      <c r="J526" s="26">
        <f>IF(Source!BB207&lt;&gt; 0, Source!BB207, 1)</f>
        <v>6.08</v>
      </c>
      <c r="K526" s="25">
        <f>Source!Q207</f>
        <v>1151.76</v>
      </c>
      <c r="L526" s="27"/>
    </row>
    <row r="527" spans="1:26" ht="14.25" x14ac:dyDescent="0.2">
      <c r="A527" s="40"/>
      <c r="B527" s="41"/>
      <c r="C527" s="41" t="s">
        <v>1334</v>
      </c>
      <c r="D527" s="24"/>
      <c r="E527" s="11"/>
      <c r="F527" s="25">
        <f>Source!AN207</f>
        <v>194.01</v>
      </c>
      <c r="G527" s="26" t="str">
        <f>Source!DF207</f>
        <v>)*1,25</v>
      </c>
      <c r="H527" s="28">
        <f>ROUND(Source!AE207*Source!I207, 2)</f>
        <v>24.25</v>
      </c>
      <c r="I527" s="26"/>
      <c r="J527" s="26">
        <f>IF(Source!BS207&lt;&gt; 0, Source!BS207, 1)</f>
        <v>6.08</v>
      </c>
      <c r="K527" s="28">
        <f>Source!R207</f>
        <v>147.44999999999999</v>
      </c>
      <c r="L527" s="27"/>
      <c r="R527">
        <f>H527</f>
        <v>24.25</v>
      </c>
    </row>
    <row r="528" spans="1:26" ht="14.25" x14ac:dyDescent="0.2">
      <c r="A528" s="40"/>
      <c r="B528" s="41"/>
      <c r="C528" s="41" t="s">
        <v>1340</v>
      </c>
      <c r="D528" s="24"/>
      <c r="E528" s="11"/>
      <c r="F528" s="25">
        <f>Source!AL207</f>
        <v>373.29</v>
      </c>
      <c r="G528" s="26" t="str">
        <f>Source!DD207</f>
        <v/>
      </c>
      <c r="H528" s="25">
        <f>ROUND(Source!AC207*Source!I207, 2)</f>
        <v>37.33</v>
      </c>
      <c r="I528" s="26"/>
      <c r="J528" s="26">
        <f>IF(Source!BC207&lt;&gt; 0, Source!BC207, 1)</f>
        <v>6.08</v>
      </c>
      <c r="K528" s="25">
        <f>Source!P207</f>
        <v>226.96</v>
      </c>
      <c r="L528" s="27"/>
    </row>
    <row r="529" spans="1:26" ht="14.25" x14ac:dyDescent="0.2">
      <c r="A529" s="40"/>
      <c r="B529" s="41"/>
      <c r="C529" s="41" t="s">
        <v>1335</v>
      </c>
      <c r="D529" s="24" t="s">
        <v>1336</v>
      </c>
      <c r="E529" s="11">
        <f>Source!BZ207</f>
        <v>128</v>
      </c>
      <c r="F529" s="51" t="str">
        <f>CONCATENATE(" )", Source!DL207, Source!FT207, "=", Source!FX207)</f>
        <v xml:space="preserve"> )*0,9=115,2</v>
      </c>
      <c r="G529" s="52"/>
      <c r="H529" s="25">
        <f>SUM(S523:S532)</f>
        <v>621.11</v>
      </c>
      <c r="I529" s="29"/>
      <c r="J529" s="23">
        <f>Source!AT207</f>
        <v>115</v>
      </c>
      <c r="K529" s="25">
        <f>SUM(T523:T532)</f>
        <v>3769.79</v>
      </c>
      <c r="L529" s="27"/>
    </row>
    <row r="530" spans="1:26" ht="14.25" x14ac:dyDescent="0.2">
      <c r="A530" s="40"/>
      <c r="B530" s="41"/>
      <c r="C530" s="41" t="s">
        <v>1337</v>
      </c>
      <c r="D530" s="24" t="s">
        <v>1336</v>
      </c>
      <c r="E530" s="11">
        <f>Source!CA207</f>
        <v>83</v>
      </c>
      <c r="F530" s="51" t="str">
        <f>CONCATENATE(" )", Source!DM207, Source!FU207, "=", Source!FY207)</f>
        <v xml:space="preserve"> )*0,85=70,55</v>
      </c>
      <c r="G530" s="52"/>
      <c r="H530" s="25">
        <f>SUM(U523:U532)</f>
        <v>380.38</v>
      </c>
      <c r="I530" s="29"/>
      <c r="J530" s="23">
        <f>Source!AU207</f>
        <v>71</v>
      </c>
      <c r="K530" s="25">
        <f>SUM(V523:V532)</f>
        <v>2327.44</v>
      </c>
      <c r="L530" s="27"/>
    </row>
    <row r="531" spans="1:26" ht="14.25" x14ac:dyDescent="0.2">
      <c r="A531" s="40"/>
      <c r="B531" s="41"/>
      <c r="C531" s="41" t="s">
        <v>1338</v>
      </c>
      <c r="D531" s="24" t="s">
        <v>1339</v>
      </c>
      <c r="E531" s="11">
        <f>Source!AQ207</f>
        <v>465.43</v>
      </c>
      <c r="F531" s="25"/>
      <c r="G531" s="26" t="str">
        <f>Source!DI207</f>
        <v>)*1,15</v>
      </c>
      <c r="H531" s="25"/>
      <c r="I531" s="26"/>
      <c r="J531" s="26"/>
      <c r="K531" s="25"/>
      <c r="L531" s="37">
        <f>Source!U207</f>
        <v>53.524450000000002</v>
      </c>
    </row>
    <row r="532" spans="1:26" ht="28.5" x14ac:dyDescent="0.2">
      <c r="A532" s="42" t="str">
        <f>Source!E208</f>
        <v>53,1</v>
      </c>
      <c r="B532" s="43" t="str">
        <f>Source!F208</f>
        <v>64.4.03.04-0016</v>
      </c>
      <c r="C532" s="43" t="str">
        <f>Source!G208</f>
        <v>Установка приточная VS-40-R-H/S VTS с системой автоматизации прим.</v>
      </c>
      <c r="D532" s="30" t="str">
        <f>Source!H208</f>
        <v>компл.</v>
      </c>
      <c r="E532" s="31">
        <f>Source!I208</f>
        <v>1</v>
      </c>
      <c r="F532" s="32">
        <f>Source!AL208+Source!AM208+Source!AO208</f>
        <v>101522.81</v>
      </c>
      <c r="G532" s="39" t="s">
        <v>3</v>
      </c>
      <c r="H532" s="32">
        <f>ROUND(Source!AC208*Source!I208, 2)+ROUND(Source!AD208*Source!I208, 2)+ROUND(Source!AF208*Source!I208, 2)</f>
        <v>101522.81</v>
      </c>
      <c r="I532" s="33"/>
      <c r="J532" s="33">
        <f>IF(Source!BC208&lt;&gt; 0, Source!BC208, 1)</f>
        <v>6.08</v>
      </c>
      <c r="K532" s="32">
        <f>Source!O208</f>
        <v>617258.68000000005</v>
      </c>
      <c r="L532" s="36"/>
      <c r="S532">
        <f>ROUND((Source!FX208/100)*((ROUND(Source!AF208*Source!I208, 2)+ROUND(Source!AE208*Source!I208, 2))), 2)</f>
        <v>0</v>
      </c>
      <c r="T532">
        <f>Source!X208</f>
        <v>0</v>
      </c>
      <c r="U532">
        <f>ROUND((Source!FY208/100)*((ROUND(Source!AF208*Source!I208, 2)+ROUND(Source!AE208*Source!I208, 2))), 2)</f>
        <v>0</v>
      </c>
      <c r="V532">
        <f>Source!Y208</f>
        <v>0</v>
      </c>
      <c r="W532">
        <f>IF(Source!BI208&lt;=1,H532, 0)</f>
        <v>101522.81</v>
      </c>
      <c r="X532">
        <f>IF(Source!BI208=2,H532, 0)</f>
        <v>0</v>
      </c>
      <c r="Y532">
        <f>IF(Source!BI208=3,H532, 0)</f>
        <v>0</v>
      </c>
      <c r="Z532">
        <f>IF(Source!BI208=4,H532, 0)</f>
        <v>0</v>
      </c>
    </row>
    <row r="533" spans="1:26" ht="15" x14ac:dyDescent="0.25">
      <c r="G533" s="49">
        <f>H525+H526+H528+H529+H530+SUM(H532:H532)</f>
        <v>103265.98</v>
      </c>
      <c r="H533" s="49"/>
      <c r="J533" s="49">
        <f>K525+K526+K528+K529+K530+SUM(K532:K532)</f>
        <v>627865.26</v>
      </c>
      <c r="K533" s="49"/>
      <c r="L533" s="35">
        <f>Source!U207</f>
        <v>53.524450000000002</v>
      </c>
      <c r="O533" s="20">
        <f>G533</f>
        <v>103265.98</v>
      </c>
      <c r="P533" s="20">
        <f>J533</f>
        <v>627865.26</v>
      </c>
      <c r="Q533" s="20">
        <f>L533</f>
        <v>53.524450000000002</v>
      </c>
      <c r="W533">
        <f>IF(Source!BI207&lt;=1,H525+H526+H528+H529+H530, 0)</f>
        <v>1743.17</v>
      </c>
      <c r="X533">
        <f>IF(Source!BI207=2,H525+H526+H528+H529+H530, 0)</f>
        <v>0</v>
      </c>
      <c r="Y533">
        <f>IF(Source!BI207=3,H525+H526+H528+H529+H530, 0)</f>
        <v>0</v>
      </c>
      <c r="Z533">
        <f>IF(Source!BI207=4,H525+H526+H528+H529+H530, 0)</f>
        <v>0</v>
      </c>
    </row>
    <row r="534" spans="1:26" ht="57" x14ac:dyDescent="0.2">
      <c r="A534" s="40" t="str">
        <f>Source!E209</f>
        <v>54</v>
      </c>
      <c r="B534" s="41" t="str">
        <f>Source!F209</f>
        <v>20-02-014-12</v>
      </c>
      <c r="C534" s="41" t="str">
        <f>Source!G209</f>
        <v xml:space="preserve">Установка шумоглушителей вентиляционных трубчатых круглого сечения типа ГТК 2-6, диаметр обечайки 500 мм </v>
      </c>
      <c r="D534" s="24" t="str">
        <f>Source!H209</f>
        <v>ШТ</v>
      </c>
      <c r="E534" s="11">
        <f>Source!I209</f>
        <v>2</v>
      </c>
      <c r="F534" s="25">
        <f>Source!AL209+Source!AM209+Source!AO209</f>
        <v>29.85</v>
      </c>
      <c r="G534" s="26"/>
      <c r="H534" s="25"/>
      <c r="I534" s="26" t="str">
        <f>Source!BO209</f>
        <v/>
      </c>
      <c r="J534" s="26"/>
      <c r="K534" s="25"/>
      <c r="L534" s="27"/>
      <c r="S534">
        <f>ROUND((Source!FX209/100)*((ROUND(Source!AF209*Source!I209, 2)+ROUND(Source!AE209*Source!I209, 2))), 2)</f>
        <v>43.41</v>
      </c>
      <c r="T534">
        <f>Source!X209</f>
        <v>263.47000000000003</v>
      </c>
      <c r="U534">
        <f>ROUND((Source!FY209/100)*((ROUND(Source!AF209*Source!I209, 2)+ROUND(Source!AE209*Source!I209, 2))), 2)</f>
        <v>26.58</v>
      </c>
      <c r="V534">
        <f>Source!Y209</f>
        <v>162.66</v>
      </c>
    </row>
    <row r="535" spans="1:26" ht="14.25" x14ac:dyDescent="0.2">
      <c r="A535" s="40"/>
      <c r="B535" s="41"/>
      <c r="C535" s="41" t="s">
        <v>1333</v>
      </c>
      <c r="D535" s="24"/>
      <c r="E535" s="11"/>
      <c r="F535" s="25">
        <f>Source!AO209</f>
        <v>16.13</v>
      </c>
      <c r="G535" s="26" t="str">
        <f>Source!DG209</f>
        <v>)*1,15</v>
      </c>
      <c r="H535" s="25">
        <f>ROUND(Source!AF209*Source!I209, 2)</f>
        <v>37.1</v>
      </c>
      <c r="I535" s="26"/>
      <c r="J535" s="26">
        <f>IF(Source!BA209&lt;&gt; 0, Source!BA209, 1)</f>
        <v>6.08</v>
      </c>
      <c r="K535" s="25">
        <f>Source!S209</f>
        <v>225.57</v>
      </c>
      <c r="L535" s="27"/>
      <c r="R535">
        <f>H535</f>
        <v>37.1</v>
      </c>
    </row>
    <row r="536" spans="1:26" ht="14.25" x14ac:dyDescent="0.2">
      <c r="A536" s="40"/>
      <c r="B536" s="41"/>
      <c r="C536" s="41" t="s">
        <v>342</v>
      </c>
      <c r="D536" s="24"/>
      <c r="E536" s="11"/>
      <c r="F536" s="25">
        <f>Source!AM209</f>
        <v>2.75</v>
      </c>
      <c r="G536" s="26" t="str">
        <f>Source!DE209</f>
        <v>)*1,25</v>
      </c>
      <c r="H536" s="25">
        <f>ROUND(Source!AD209*Source!I209, 2)</f>
        <v>6.88</v>
      </c>
      <c r="I536" s="26"/>
      <c r="J536" s="26">
        <f>IF(Source!BB209&lt;&gt; 0, Source!BB209, 1)</f>
        <v>6.08</v>
      </c>
      <c r="K536" s="25">
        <f>Source!Q209</f>
        <v>41.83</v>
      </c>
      <c r="L536" s="27"/>
    </row>
    <row r="537" spans="1:26" ht="14.25" x14ac:dyDescent="0.2">
      <c r="A537" s="40"/>
      <c r="B537" s="41"/>
      <c r="C537" s="41" t="s">
        <v>1334</v>
      </c>
      <c r="D537" s="24"/>
      <c r="E537" s="11"/>
      <c r="F537" s="25">
        <f>Source!AN209</f>
        <v>0.23</v>
      </c>
      <c r="G537" s="26" t="str">
        <f>Source!DF209</f>
        <v>)*1,25</v>
      </c>
      <c r="H537" s="28">
        <f>ROUND(Source!AE209*Source!I209, 2)</f>
        <v>0.57999999999999996</v>
      </c>
      <c r="I537" s="26"/>
      <c r="J537" s="26">
        <f>IF(Source!BS209&lt;&gt; 0, Source!BS209, 1)</f>
        <v>6.08</v>
      </c>
      <c r="K537" s="28">
        <f>Source!R209</f>
        <v>3.53</v>
      </c>
      <c r="L537" s="27"/>
      <c r="R537">
        <f>H537</f>
        <v>0.57999999999999996</v>
      </c>
    </row>
    <row r="538" spans="1:26" ht="14.25" x14ac:dyDescent="0.2">
      <c r="A538" s="40"/>
      <c r="B538" s="41"/>
      <c r="C538" s="41" t="s">
        <v>1340</v>
      </c>
      <c r="D538" s="24"/>
      <c r="E538" s="11"/>
      <c r="F538" s="25">
        <f>Source!AL209</f>
        <v>10.97</v>
      </c>
      <c r="G538" s="26" t="str">
        <f>Source!DD209</f>
        <v/>
      </c>
      <c r="H538" s="25">
        <f>ROUND(Source!AC209*Source!I209, 2)</f>
        <v>21.94</v>
      </c>
      <c r="I538" s="26"/>
      <c r="J538" s="26">
        <f>IF(Source!BC209&lt;&gt; 0, Source!BC209, 1)</f>
        <v>6.08</v>
      </c>
      <c r="K538" s="25">
        <f>Source!P209</f>
        <v>133.4</v>
      </c>
      <c r="L538" s="27"/>
    </row>
    <row r="539" spans="1:26" ht="14.25" x14ac:dyDescent="0.2">
      <c r="A539" s="40"/>
      <c r="B539" s="41"/>
      <c r="C539" s="41" t="s">
        <v>1335</v>
      </c>
      <c r="D539" s="24" t="s">
        <v>1336</v>
      </c>
      <c r="E539" s="11">
        <f>Source!BZ209</f>
        <v>128</v>
      </c>
      <c r="F539" s="51" t="str">
        <f>CONCATENATE(" )", Source!DL209, Source!FT209, "=", Source!FX209)</f>
        <v xml:space="preserve"> )*0,9=115,2</v>
      </c>
      <c r="G539" s="52"/>
      <c r="H539" s="25">
        <f>SUM(S534:S542)</f>
        <v>43.41</v>
      </c>
      <c r="I539" s="29"/>
      <c r="J539" s="23">
        <f>Source!AT209</f>
        <v>115</v>
      </c>
      <c r="K539" s="25">
        <f>SUM(T534:T542)</f>
        <v>263.47000000000003</v>
      </c>
      <c r="L539" s="27"/>
    </row>
    <row r="540" spans="1:26" ht="14.25" x14ac:dyDescent="0.2">
      <c r="A540" s="40"/>
      <c r="B540" s="41"/>
      <c r="C540" s="41" t="s">
        <v>1337</v>
      </c>
      <c r="D540" s="24" t="s">
        <v>1336</v>
      </c>
      <c r="E540" s="11">
        <f>Source!CA209</f>
        <v>83</v>
      </c>
      <c r="F540" s="51" t="str">
        <f>CONCATENATE(" )", Source!DM209, Source!FU209, "=", Source!FY209)</f>
        <v xml:space="preserve"> )*0,85=70,55</v>
      </c>
      <c r="G540" s="52"/>
      <c r="H540" s="25">
        <f>SUM(U534:U542)</f>
        <v>26.58</v>
      </c>
      <c r="I540" s="29"/>
      <c r="J540" s="23">
        <f>Source!AU209</f>
        <v>71</v>
      </c>
      <c r="K540" s="25">
        <f>SUM(V534:V542)</f>
        <v>162.66</v>
      </c>
      <c r="L540" s="27"/>
    </row>
    <row r="541" spans="1:26" ht="14.25" x14ac:dyDescent="0.2">
      <c r="A541" s="40"/>
      <c r="B541" s="41"/>
      <c r="C541" s="41" t="s">
        <v>1338</v>
      </c>
      <c r="D541" s="24" t="s">
        <v>1339</v>
      </c>
      <c r="E541" s="11">
        <f>Source!AQ209</f>
        <v>1.82</v>
      </c>
      <c r="F541" s="25"/>
      <c r="G541" s="26" t="str">
        <f>Source!DI209</f>
        <v>)*1,15</v>
      </c>
      <c r="H541" s="25"/>
      <c r="I541" s="26"/>
      <c r="J541" s="26"/>
      <c r="K541" s="25"/>
      <c r="L541" s="37">
        <f>Source!U209</f>
        <v>4.1859999999999999</v>
      </c>
    </row>
    <row r="542" spans="1:26" ht="42.75" x14ac:dyDescent="0.2">
      <c r="A542" s="42" t="str">
        <f>Source!E210</f>
        <v>54,1</v>
      </c>
      <c r="B542" s="43" t="str">
        <f>Source!F210</f>
        <v>19.4.02.04-0004</v>
      </c>
      <c r="C542" s="47" t="str">
        <f>Source!G210</f>
        <v>Шумоглушители для круглых воздуховодов марки CSA-125/900 АРКТОС прим.</v>
      </c>
      <c r="D542" s="30" t="str">
        <f>Source!H210</f>
        <v>шт.</v>
      </c>
      <c r="E542" s="31">
        <f>Source!I210</f>
        <v>2</v>
      </c>
      <c r="F542" s="32">
        <f>Source!AL210+Source!AM210+Source!AO210</f>
        <v>545.53</v>
      </c>
      <c r="G542" s="39" t="s">
        <v>3</v>
      </c>
      <c r="H542" s="32">
        <f>ROUND(Source!AC210*Source!I210, 2)+ROUND(Source!AD210*Source!I210, 2)+ROUND(Source!AF210*Source!I210, 2)</f>
        <v>1091.06</v>
      </c>
      <c r="I542" s="33"/>
      <c r="J542" s="33">
        <f>IF(Source!BC210&lt;&gt; 0, Source!BC210, 1)</f>
        <v>6.08</v>
      </c>
      <c r="K542" s="32">
        <f>Source!O210</f>
        <v>6633.64</v>
      </c>
      <c r="L542" s="36"/>
      <c r="S542">
        <f>ROUND((Source!FX210/100)*((ROUND(Source!AF210*Source!I210, 2)+ROUND(Source!AE210*Source!I210, 2))), 2)</f>
        <v>0</v>
      </c>
      <c r="T542">
        <f>Source!X210</f>
        <v>0</v>
      </c>
      <c r="U542">
        <f>ROUND((Source!FY210/100)*((ROUND(Source!AF210*Source!I210, 2)+ROUND(Source!AE210*Source!I210, 2))), 2)</f>
        <v>0</v>
      </c>
      <c r="V542">
        <f>Source!Y210</f>
        <v>0</v>
      </c>
      <c r="W542">
        <f>IF(Source!BI210&lt;=1,H542, 0)</f>
        <v>1091.06</v>
      </c>
      <c r="X542">
        <f>IF(Source!BI210=2,H542, 0)</f>
        <v>0</v>
      </c>
      <c r="Y542">
        <f>IF(Source!BI210=3,H542, 0)</f>
        <v>0</v>
      </c>
      <c r="Z542">
        <f>IF(Source!BI210=4,H542, 0)</f>
        <v>0</v>
      </c>
    </row>
    <row r="543" spans="1:26" ht="15" x14ac:dyDescent="0.25">
      <c r="G543" s="49">
        <f>H535+H536+H538+H539+H540+SUM(H542:H542)</f>
        <v>1226.97</v>
      </c>
      <c r="H543" s="49"/>
      <c r="J543" s="49">
        <f>K535+K536+K538+K539+K540+SUM(K542:K542)</f>
        <v>7460.5700000000006</v>
      </c>
      <c r="K543" s="49"/>
      <c r="L543" s="35">
        <f>Source!U209</f>
        <v>4.1859999999999999</v>
      </c>
      <c r="O543" s="20">
        <f>G543</f>
        <v>1226.97</v>
      </c>
      <c r="P543" s="20">
        <f>J543</f>
        <v>7460.5700000000006</v>
      </c>
      <c r="Q543" s="20">
        <f>L543</f>
        <v>4.1859999999999999</v>
      </c>
      <c r="W543">
        <f>IF(Source!BI209&lt;=1,H535+H536+H538+H539+H540, 0)</f>
        <v>135.91</v>
      </c>
      <c r="X543">
        <f>IF(Source!BI209=2,H535+H536+H538+H539+H540, 0)</f>
        <v>0</v>
      </c>
      <c r="Y543">
        <f>IF(Source!BI209=3,H535+H536+H538+H539+H540, 0)</f>
        <v>0</v>
      </c>
      <c r="Z543">
        <f>IF(Source!BI209=4,H535+H536+H538+H539+H540, 0)</f>
        <v>0</v>
      </c>
    </row>
    <row r="544" spans="1:26" ht="42.75" x14ac:dyDescent="0.2">
      <c r="A544" s="40" t="str">
        <f>Source!E211</f>
        <v>55</v>
      </c>
      <c r="B544" s="41" t="str">
        <f>Source!F211</f>
        <v>20-02-004-15</v>
      </c>
      <c r="C544" s="41" t="str">
        <f>Source!G211</f>
        <v>Установка клапанов огнезадерживающих с ручной регулировкой периметром до 1600 мм</v>
      </c>
      <c r="D544" s="24" t="str">
        <f>Source!H211</f>
        <v>ШТ</v>
      </c>
      <c r="E544" s="11">
        <f>Source!I211</f>
        <v>2</v>
      </c>
      <c r="F544" s="25">
        <f>Source!AL211+Source!AM211+Source!AO211</f>
        <v>55.010000000000005</v>
      </c>
      <c r="G544" s="26"/>
      <c r="H544" s="25"/>
      <c r="I544" s="26" t="str">
        <f>Source!BO211</f>
        <v/>
      </c>
      <c r="J544" s="26"/>
      <c r="K544" s="25"/>
      <c r="L544" s="27"/>
      <c r="S544">
        <f>ROUND((Source!FX211/100)*((ROUND(Source!AF211*Source!I211, 2)+ROUND(Source!AE211*Source!I211, 2))), 2)</f>
        <v>96.95</v>
      </c>
      <c r="T544">
        <f>Source!X211</f>
        <v>588.44000000000005</v>
      </c>
      <c r="U544">
        <f>ROUND((Source!FY211/100)*((ROUND(Source!AF211*Source!I211, 2)+ROUND(Source!AE211*Source!I211, 2))), 2)</f>
        <v>59.37</v>
      </c>
      <c r="V544">
        <f>Source!Y211</f>
        <v>363.3</v>
      </c>
    </row>
    <row r="545" spans="1:26" ht="14.25" x14ac:dyDescent="0.2">
      <c r="A545" s="40"/>
      <c r="B545" s="41"/>
      <c r="C545" s="41" t="s">
        <v>1333</v>
      </c>
      <c r="D545" s="24"/>
      <c r="E545" s="11"/>
      <c r="F545" s="25">
        <f>Source!AO211</f>
        <v>36.46</v>
      </c>
      <c r="G545" s="26" t="str">
        <f>Source!DG211</f>
        <v>)*1,15</v>
      </c>
      <c r="H545" s="25">
        <f>ROUND(Source!AF211*Source!I211, 2)</f>
        <v>83.86</v>
      </c>
      <c r="I545" s="26"/>
      <c r="J545" s="26">
        <f>IF(Source!BA211&lt;&gt; 0, Source!BA211, 1)</f>
        <v>6.08</v>
      </c>
      <c r="K545" s="25">
        <f>Source!S211</f>
        <v>509.87</v>
      </c>
      <c r="L545" s="27"/>
      <c r="R545">
        <f>H545</f>
        <v>83.86</v>
      </c>
    </row>
    <row r="546" spans="1:26" ht="14.25" x14ac:dyDescent="0.2">
      <c r="A546" s="40"/>
      <c r="B546" s="41"/>
      <c r="C546" s="41" t="s">
        <v>342</v>
      </c>
      <c r="D546" s="24"/>
      <c r="E546" s="11"/>
      <c r="F546" s="25">
        <f>Source!AM211</f>
        <v>3.81</v>
      </c>
      <c r="G546" s="26" t="str">
        <f>Source!DE211</f>
        <v>)*1,25</v>
      </c>
      <c r="H546" s="25">
        <f>ROUND(Source!AD211*Source!I211, 2)</f>
        <v>9.52</v>
      </c>
      <c r="I546" s="26"/>
      <c r="J546" s="26">
        <f>IF(Source!BB211&lt;&gt; 0, Source!BB211, 1)</f>
        <v>6.08</v>
      </c>
      <c r="K546" s="25">
        <f>Source!Q211</f>
        <v>57.88</v>
      </c>
      <c r="L546" s="27"/>
    </row>
    <row r="547" spans="1:26" ht="14.25" x14ac:dyDescent="0.2">
      <c r="A547" s="40"/>
      <c r="B547" s="41"/>
      <c r="C547" s="41" t="s">
        <v>1334</v>
      </c>
      <c r="D547" s="24"/>
      <c r="E547" s="11"/>
      <c r="F547" s="25">
        <f>Source!AN211</f>
        <v>0.12</v>
      </c>
      <c r="G547" s="26" t="str">
        <f>Source!DF211</f>
        <v>)*1,25</v>
      </c>
      <c r="H547" s="28">
        <f>ROUND(Source!AE211*Source!I211, 2)</f>
        <v>0.3</v>
      </c>
      <c r="I547" s="26"/>
      <c r="J547" s="26">
        <f>IF(Source!BS211&lt;&gt; 0, Source!BS211, 1)</f>
        <v>6.08</v>
      </c>
      <c r="K547" s="28">
        <f>Source!R211</f>
        <v>1.82</v>
      </c>
      <c r="L547" s="27"/>
      <c r="R547">
        <f>H547</f>
        <v>0.3</v>
      </c>
    </row>
    <row r="548" spans="1:26" ht="14.25" x14ac:dyDescent="0.2">
      <c r="A548" s="40"/>
      <c r="B548" s="41"/>
      <c r="C548" s="41" t="s">
        <v>1340</v>
      </c>
      <c r="D548" s="24"/>
      <c r="E548" s="11"/>
      <c r="F548" s="25">
        <f>Source!AL211</f>
        <v>14.74</v>
      </c>
      <c r="G548" s="26" t="str">
        <f>Source!DD211</f>
        <v/>
      </c>
      <c r="H548" s="25">
        <f>ROUND(Source!AC211*Source!I211, 2)</f>
        <v>29.48</v>
      </c>
      <c r="I548" s="26"/>
      <c r="J548" s="26">
        <f>IF(Source!BC211&lt;&gt; 0, Source!BC211, 1)</f>
        <v>6.08</v>
      </c>
      <c r="K548" s="25">
        <f>Source!P211</f>
        <v>179.24</v>
      </c>
      <c r="L548" s="27"/>
    </row>
    <row r="549" spans="1:26" ht="14.25" x14ac:dyDescent="0.2">
      <c r="A549" s="40"/>
      <c r="B549" s="41"/>
      <c r="C549" s="41" t="s">
        <v>1335</v>
      </c>
      <c r="D549" s="24" t="s">
        <v>1336</v>
      </c>
      <c r="E549" s="11">
        <f>Source!BZ211</f>
        <v>128</v>
      </c>
      <c r="F549" s="51" t="str">
        <f>CONCATENATE(" )", Source!DL211, Source!FT211, "=", Source!FX211)</f>
        <v xml:space="preserve"> )*0,9=115,2</v>
      </c>
      <c r="G549" s="52"/>
      <c r="H549" s="25">
        <f>SUM(S544:S552)</f>
        <v>96.95</v>
      </c>
      <c r="I549" s="29"/>
      <c r="J549" s="23">
        <f>Source!AT211</f>
        <v>115</v>
      </c>
      <c r="K549" s="25">
        <f>SUM(T544:T552)</f>
        <v>588.44000000000005</v>
      </c>
      <c r="L549" s="27"/>
    </row>
    <row r="550" spans="1:26" ht="14.25" x14ac:dyDescent="0.2">
      <c r="A550" s="40"/>
      <c r="B550" s="41"/>
      <c r="C550" s="41" t="s">
        <v>1337</v>
      </c>
      <c r="D550" s="24" t="s">
        <v>1336</v>
      </c>
      <c r="E550" s="11">
        <f>Source!CA211</f>
        <v>83</v>
      </c>
      <c r="F550" s="51" t="str">
        <f>CONCATENATE(" )", Source!DM211, Source!FU211, "=", Source!FY211)</f>
        <v xml:space="preserve"> )*0,85=70,55</v>
      </c>
      <c r="G550" s="52"/>
      <c r="H550" s="25">
        <f>SUM(U544:U552)</f>
        <v>59.37</v>
      </c>
      <c r="I550" s="29"/>
      <c r="J550" s="23">
        <f>Source!AU211</f>
        <v>71</v>
      </c>
      <c r="K550" s="25">
        <f>SUM(V544:V552)</f>
        <v>363.3</v>
      </c>
      <c r="L550" s="27"/>
    </row>
    <row r="551" spans="1:26" ht="14.25" x14ac:dyDescent="0.2">
      <c r="A551" s="40"/>
      <c r="B551" s="41"/>
      <c r="C551" s="41" t="s">
        <v>1338</v>
      </c>
      <c r="D551" s="24" t="s">
        <v>1339</v>
      </c>
      <c r="E551" s="11">
        <f>Source!AQ211</f>
        <v>4.0199999999999996</v>
      </c>
      <c r="F551" s="25"/>
      <c r="G551" s="26" t="str">
        <f>Source!DI211</f>
        <v>)*1,15</v>
      </c>
      <c r="H551" s="25"/>
      <c r="I551" s="26"/>
      <c r="J551" s="26"/>
      <c r="K551" s="25"/>
      <c r="L551" s="37">
        <f>Source!U211</f>
        <v>9.2459999999999987</v>
      </c>
    </row>
    <row r="552" spans="1:26" ht="57" x14ac:dyDescent="0.2">
      <c r="A552" s="42" t="str">
        <f>Source!E212</f>
        <v>55,1</v>
      </c>
      <c r="B552" s="43" t="str">
        <f>Source!F212</f>
        <v>19.3.01.13-0088</v>
      </c>
      <c r="C552" s="47" t="str">
        <f>Source!G212</f>
        <v>Клапаны противопожарные с пружинным приводом в комбинации с тепловым замком типа КПС-1М (90) размером 500х500 мм прим.</v>
      </c>
      <c r="D552" s="30" t="str">
        <f>Source!H212</f>
        <v>шт.</v>
      </c>
      <c r="E552" s="31">
        <f>Source!I212</f>
        <v>2</v>
      </c>
      <c r="F552" s="32">
        <f>Source!AL212+Source!AM212+Source!AO212</f>
        <v>1263.56</v>
      </c>
      <c r="G552" s="39" t="s">
        <v>3</v>
      </c>
      <c r="H552" s="32">
        <f>ROUND(Source!AC212*Source!I212, 2)+ROUND(Source!AD212*Source!I212, 2)+ROUND(Source!AF212*Source!I212, 2)</f>
        <v>2527.12</v>
      </c>
      <c r="I552" s="33"/>
      <c r="J552" s="33">
        <f>IF(Source!BC212&lt;&gt; 0, Source!BC212, 1)</f>
        <v>6.08</v>
      </c>
      <c r="K552" s="32">
        <f>Source!O212</f>
        <v>15364.89</v>
      </c>
      <c r="L552" s="36"/>
      <c r="S552">
        <f>ROUND((Source!FX212/100)*((ROUND(Source!AF212*Source!I212, 2)+ROUND(Source!AE212*Source!I212, 2))), 2)</f>
        <v>0</v>
      </c>
      <c r="T552">
        <f>Source!X212</f>
        <v>0</v>
      </c>
      <c r="U552">
        <f>ROUND((Source!FY212/100)*((ROUND(Source!AF212*Source!I212, 2)+ROUND(Source!AE212*Source!I212, 2))), 2)</f>
        <v>0</v>
      </c>
      <c r="V552">
        <f>Source!Y212</f>
        <v>0</v>
      </c>
      <c r="W552">
        <f>IF(Source!BI212&lt;=1,H552, 0)</f>
        <v>2527.12</v>
      </c>
      <c r="X552">
        <f>IF(Source!BI212=2,H552, 0)</f>
        <v>0</v>
      </c>
      <c r="Y552">
        <f>IF(Source!BI212=3,H552, 0)</f>
        <v>0</v>
      </c>
      <c r="Z552">
        <f>IF(Source!BI212=4,H552, 0)</f>
        <v>0</v>
      </c>
    </row>
    <row r="553" spans="1:26" ht="15" x14ac:dyDescent="0.25">
      <c r="G553" s="49">
        <f>H545+H546+H548+H549+H550+SUM(H552:H552)</f>
        <v>2806.2999999999997</v>
      </c>
      <c r="H553" s="49"/>
      <c r="J553" s="49">
        <f>K545+K546+K548+K549+K550+SUM(K552:K552)</f>
        <v>17063.62</v>
      </c>
      <c r="K553" s="49"/>
      <c r="L553" s="35">
        <f>Source!U211</f>
        <v>9.2459999999999987</v>
      </c>
      <c r="O553" s="20">
        <f>G553</f>
        <v>2806.2999999999997</v>
      </c>
      <c r="P553" s="20">
        <f>J553</f>
        <v>17063.62</v>
      </c>
      <c r="Q553" s="20">
        <f>L553</f>
        <v>9.2459999999999987</v>
      </c>
      <c r="W553">
        <f>IF(Source!BI211&lt;=1,H545+H546+H548+H549+H550, 0)</f>
        <v>279.18</v>
      </c>
      <c r="X553">
        <f>IF(Source!BI211=2,H545+H546+H548+H549+H550, 0)</f>
        <v>0</v>
      </c>
      <c r="Y553">
        <f>IF(Source!BI211=3,H545+H546+H548+H549+H550, 0)</f>
        <v>0</v>
      </c>
      <c r="Z553">
        <f>IF(Source!BI211=4,H545+H546+H548+H549+H550, 0)</f>
        <v>0</v>
      </c>
    </row>
    <row r="554" spans="1:26" ht="28.5" x14ac:dyDescent="0.2">
      <c r="A554" s="40" t="str">
        <f>Source!E213</f>
        <v>56</v>
      </c>
      <c r="B554" s="41" t="str">
        <f>Source!F213</f>
        <v>20-02-002-01</v>
      </c>
      <c r="C554" s="41" t="str">
        <f>Source!G213</f>
        <v>Установка решеток жалюзийных площадью в свету до 0,5 м2</v>
      </c>
      <c r="D554" s="24" t="str">
        <f>Source!H213</f>
        <v>ШТ</v>
      </c>
      <c r="E554" s="11">
        <f>Source!I213</f>
        <v>3</v>
      </c>
      <c r="F554" s="25">
        <f>Source!AL213+Source!AM213+Source!AO213</f>
        <v>18.670000000000002</v>
      </c>
      <c r="G554" s="26"/>
      <c r="H554" s="25"/>
      <c r="I554" s="26" t="str">
        <f>Source!BO213</f>
        <v/>
      </c>
      <c r="J554" s="26"/>
      <c r="K554" s="25"/>
      <c r="L554" s="27"/>
      <c r="S554">
        <f>ROUND((Source!FX213/100)*((ROUND(Source!AF213*Source!I213, 2)+ROUND(Source!AE213*Source!I213, 2))), 2)</f>
        <v>52.6</v>
      </c>
      <c r="T554">
        <f>Source!X213</f>
        <v>319.26</v>
      </c>
      <c r="U554">
        <f>ROUND((Source!FY213/100)*((ROUND(Source!AF213*Source!I213, 2)+ROUND(Source!AE213*Source!I213, 2))), 2)</f>
        <v>32.21</v>
      </c>
      <c r="V554">
        <f>Source!Y213</f>
        <v>197.11</v>
      </c>
    </row>
    <row r="555" spans="1:26" ht="14.25" x14ac:dyDescent="0.2">
      <c r="A555" s="40"/>
      <c r="B555" s="41"/>
      <c r="C555" s="41" t="s">
        <v>1333</v>
      </c>
      <c r="D555" s="24"/>
      <c r="E555" s="11"/>
      <c r="F555" s="25">
        <f>Source!AO213</f>
        <v>13.1</v>
      </c>
      <c r="G555" s="26" t="str">
        <f>Source!DG213</f>
        <v>)*1,15</v>
      </c>
      <c r="H555" s="25">
        <f>ROUND(Source!AF213*Source!I213, 2)</f>
        <v>45.21</v>
      </c>
      <c r="I555" s="26"/>
      <c r="J555" s="26">
        <f>IF(Source!BA213&lt;&gt; 0, Source!BA213, 1)</f>
        <v>6.08</v>
      </c>
      <c r="K555" s="25">
        <f>Source!S213</f>
        <v>274.88</v>
      </c>
      <c r="L555" s="27"/>
      <c r="R555">
        <f>H555</f>
        <v>45.21</v>
      </c>
    </row>
    <row r="556" spans="1:26" ht="14.25" x14ac:dyDescent="0.2">
      <c r="A556" s="40"/>
      <c r="B556" s="41"/>
      <c r="C556" s="41" t="s">
        <v>342</v>
      </c>
      <c r="D556" s="24"/>
      <c r="E556" s="11"/>
      <c r="F556" s="25">
        <f>Source!AM213</f>
        <v>1.63</v>
      </c>
      <c r="G556" s="26" t="str">
        <f>Source!DE213</f>
        <v>)*1,25</v>
      </c>
      <c r="H556" s="25">
        <f>ROUND(Source!AD213*Source!I213, 2)</f>
        <v>6.12</v>
      </c>
      <c r="I556" s="26"/>
      <c r="J556" s="26">
        <f>IF(Source!BB213&lt;&gt; 0, Source!BB213, 1)</f>
        <v>6.08</v>
      </c>
      <c r="K556" s="25">
        <f>Source!Q213</f>
        <v>37.21</v>
      </c>
      <c r="L556" s="27"/>
    </row>
    <row r="557" spans="1:26" ht="14.25" x14ac:dyDescent="0.2">
      <c r="A557" s="40"/>
      <c r="B557" s="41"/>
      <c r="C557" s="41" t="s">
        <v>1334</v>
      </c>
      <c r="D557" s="24"/>
      <c r="E557" s="11"/>
      <c r="F557" s="25">
        <f>Source!AN213</f>
        <v>0.12</v>
      </c>
      <c r="G557" s="26" t="str">
        <f>Source!DF213</f>
        <v>)*1,25</v>
      </c>
      <c r="H557" s="28">
        <f>ROUND(Source!AE213*Source!I213, 2)</f>
        <v>0.45</v>
      </c>
      <c r="I557" s="26"/>
      <c r="J557" s="26">
        <f>IF(Source!BS213&lt;&gt; 0, Source!BS213, 1)</f>
        <v>6.08</v>
      </c>
      <c r="K557" s="28">
        <f>Source!R213</f>
        <v>2.74</v>
      </c>
      <c r="L557" s="27"/>
      <c r="R557">
        <f>H557</f>
        <v>0.45</v>
      </c>
    </row>
    <row r="558" spans="1:26" ht="14.25" x14ac:dyDescent="0.2">
      <c r="A558" s="40"/>
      <c r="B558" s="41"/>
      <c r="C558" s="41" t="s">
        <v>1340</v>
      </c>
      <c r="D558" s="24"/>
      <c r="E558" s="11"/>
      <c r="F558" s="25">
        <f>Source!AL213</f>
        <v>3.94</v>
      </c>
      <c r="G558" s="26" t="str">
        <f>Source!DD213</f>
        <v/>
      </c>
      <c r="H558" s="25">
        <f>ROUND(Source!AC213*Source!I213, 2)</f>
        <v>11.82</v>
      </c>
      <c r="I558" s="26"/>
      <c r="J558" s="26">
        <f>IF(Source!BC213&lt;&gt; 0, Source!BC213, 1)</f>
        <v>6.08</v>
      </c>
      <c r="K558" s="25">
        <f>Source!P213</f>
        <v>71.87</v>
      </c>
      <c r="L558" s="27"/>
    </row>
    <row r="559" spans="1:26" ht="14.25" x14ac:dyDescent="0.2">
      <c r="A559" s="40"/>
      <c r="B559" s="41"/>
      <c r="C559" s="41" t="s">
        <v>1335</v>
      </c>
      <c r="D559" s="24" t="s">
        <v>1336</v>
      </c>
      <c r="E559" s="11">
        <f>Source!BZ213</f>
        <v>128</v>
      </c>
      <c r="F559" s="51" t="str">
        <f>CONCATENATE(" )", Source!DL213, Source!FT213, "=", Source!FX213)</f>
        <v xml:space="preserve"> )*0,9=115,2</v>
      </c>
      <c r="G559" s="52"/>
      <c r="H559" s="25">
        <f>SUM(S554:S563)</f>
        <v>52.6</v>
      </c>
      <c r="I559" s="29"/>
      <c r="J559" s="23">
        <f>Source!AT213</f>
        <v>115</v>
      </c>
      <c r="K559" s="25">
        <f>SUM(T554:T563)</f>
        <v>319.26</v>
      </c>
      <c r="L559" s="27"/>
    </row>
    <row r="560" spans="1:26" ht="14.25" x14ac:dyDescent="0.2">
      <c r="A560" s="40"/>
      <c r="B560" s="41"/>
      <c r="C560" s="41" t="s">
        <v>1337</v>
      </c>
      <c r="D560" s="24" t="s">
        <v>1336</v>
      </c>
      <c r="E560" s="11">
        <f>Source!CA213</f>
        <v>83</v>
      </c>
      <c r="F560" s="51" t="str">
        <f>CONCATENATE(" )", Source!DM213, Source!FU213, "=", Source!FY213)</f>
        <v xml:space="preserve"> )*0,85=70,55</v>
      </c>
      <c r="G560" s="52"/>
      <c r="H560" s="25">
        <f>SUM(U554:U563)</f>
        <v>32.21</v>
      </c>
      <c r="I560" s="29"/>
      <c r="J560" s="23">
        <f>Source!AU213</f>
        <v>71</v>
      </c>
      <c r="K560" s="25">
        <f>SUM(V554:V563)</f>
        <v>197.11</v>
      </c>
      <c r="L560" s="27"/>
    </row>
    <row r="561" spans="1:26" ht="14.25" x14ac:dyDescent="0.2">
      <c r="A561" s="40"/>
      <c r="B561" s="41"/>
      <c r="C561" s="41" t="s">
        <v>1338</v>
      </c>
      <c r="D561" s="24" t="s">
        <v>1339</v>
      </c>
      <c r="E561" s="11">
        <f>Source!AQ213</f>
        <v>1.46</v>
      </c>
      <c r="F561" s="25"/>
      <c r="G561" s="26" t="str">
        <f>Source!DI213</f>
        <v>)*1,15</v>
      </c>
      <c r="H561" s="25"/>
      <c r="I561" s="26"/>
      <c r="J561" s="26"/>
      <c r="K561" s="25"/>
      <c r="L561" s="37">
        <f>Source!U213</f>
        <v>5.036999999999999</v>
      </c>
    </row>
    <row r="562" spans="1:26" ht="42.75" x14ac:dyDescent="0.2">
      <c r="A562" s="40" t="str">
        <f>Source!E214</f>
        <v>56,1</v>
      </c>
      <c r="B562" s="41" t="str">
        <f>Source!F214</f>
        <v>19.2.03.03-0096</v>
      </c>
      <c r="C562" s="41" t="str">
        <f>Source!G214</f>
        <v>Решетки вентиляционные наружные из оцинкованной стали марки РН, размером 800х500 мм</v>
      </c>
      <c r="D562" s="24" t="str">
        <f>Source!H214</f>
        <v>шт.</v>
      </c>
      <c r="E562" s="11">
        <f>Source!I214</f>
        <v>1</v>
      </c>
      <c r="F562" s="25">
        <f>Source!AL214+Source!AM214+Source!AO214</f>
        <v>371.11</v>
      </c>
      <c r="G562" s="38" t="s">
        <v>3</v>
      </c>
      <c r="H562" s="25">
        <f>ROUND(Source!AC214*Source!I214, 2)+ROUND(Source!AD214*Source!I214, 2)+ROUND(Source!AF214*Source!I214, 2)</f>
        <v>371.11</v>
      </c>
      <c r="I562" s="26"/>
      <c r="J562" s="26">
        <f>IF(Source!BC214&lt;&gt; 0, Source!BC214, 1)</f>
        <v>6.08</v>
      </c>
      <c r="K562" s="25">
        <f>Source!O214</f>
        <v>2256.35</v>
      </c>
      <c r="L562" s="27"/>
      <c r="S562">
        <f>ROUND((Source!FX214/100)*((ROUND(Source!AF214*Source!I214, 2)+ROUND(Source!AE214*Source!I214, 2))), 2)</f>
        <v>0</v>
      </c>
      <c r="T562">
        <f>Source!X214</f>
        <v>0</v>
      </c>
      <c r="U562">
        <f>ROUND((Source!FY214/100)*((ROUND(Source!AF214*Source!I214, 2)+ROUND(Source!AE214*Source!I214, 2))), 2)</f>
        <v>0</v>
      </c>
      <c r="V562">
        <f>Source!Y214</f>
        <v>0</v>
      </c>
      <c r="W562">
        <f>IF(Source!BI214&lt;=1,H562, 0)</f>
        <v>371.11</v>
      </c>
      <c r="X562">
        <f>IF(Source!BI214=2,H562, 0)</f>
        <v>0</v>
      </c>
      <c r="Y562">
        <f>IF(Source!BI214=3,H562, 0)</f>
        <v>0</v>
      </c>
      <c r="Z562">
        <f>IF(Source!BI214=4,H562, 0)</f>
        <v>0</v>
      </c>
    </row>
    <row r="563" spans="1:26" ht="42.75" x14ac:dyDescent="0.2">
      <c r="A563" s="42" t="str">
        <f>Source!E215</f>
        <v>56,2</v>
      </c>
      <c r="B563" s="43" t="str">
        <f>Source!F215</f>
        <v>19.2.03.03-0056</v>
      </c>
      <c r="C563" s="43" t="str">
        <f>Source!G215</f>
        <v>Решетки вентиляционные наружные из оцинкованной стали марки РН, размером 400х500 мм</v>
      </c>
      <c r="D563" s="30" t="str">
        <f>Source!H215</f>
        <v>шт.</v>
      </c>
      <c r="E563" s="31">
        <f>Source!I215</f>
        <v>2</v>
      </c>
      <c r="F563" s="32">
        <f>Source!AL215+Source!AM215+Source!AO215</f>
        <v>205.55</v>
      </c>
      <c r="G563" s="39" t="s">
        <v>3</v>
      </c>
      <c r="H563" s="32">
        <f>ROUND(Source!AC215*Source!I215, 2)+ROUND(Source!AD215*Source!I215, 2)+ROUND(Source!AF215*Source!I215, 2)</f>
        <v>411.1</v>
      </c>
      <c r="I563" s="33"/>
      <c r="J563" s="33">
        <f>IF(Source!BC215&lt;&gt; 0, Source!BC215, 1)</f>
        <v>6.08</v>
      </c>
      <c r="K563" s="32">
        <f>Source!O215</f>
        <v>2499.4899999999998</v>
      </c>
      <c r="L563" s="36"/>
      <c r="S563">
        <f>ROUND((Source!FX215/100)*((ROUND(Source!AF215*Source!I215, 2)+ROUND(Source!AE215*Source!I215, 2))), 2)</f>
        <v>0</v>
      </c>
      <c r="T563">
        <f>Source!X215</f>
        <v>0</v>
      </c>
      <c r="U563">
        <f>ROUND((Source!FY215/100)*((ROUND(Source!AF215*Source!I215, 2)+ROUND(Source!AE215*Source!I215, 2))), 2)</f>
        <v>0</v>
      </c>
      <c r="V563">
        <f>Source!Y215</f>
        <v>0</v>
      </c>
      <c r="W563">
        <f>IF(Source!BI215&lt;=1,H563, 0)</f>
        <v>411.1</v>
      </c>
      <c r="X563">
        <f>IF(Source!BI215=2,H563, 0)</f>
        <v>0</v>
      </c>
      <c r="Y563">
        <f>IF(Source!BI215=3,H563, 0)</f>
        <v>0</v>
      </c>
      <c r="Z563">
        <f>IF(Source!BI215=4,H563, 0)</f>
        <v>0</v>
      </c>
    </row>
    <row r="564" spans="1:26" ht="15" x14ac:dyDescent="0.25">
      <c r="G564" s="49">
        <f>H555+H556+H558+H559+H560+SUM(H562:H563)</f>
        <v>930.17000000000007</v>
      </c>
      <c r="H564" s="49"/>
      <c r="J564" s="49">
        <f>K555+K556+K558+K559+K560+SUM(K562:K563)</f>
        <v>5656.17</v>
      </c>
      <c r="K564" s="49"/>
      <c r="L564" s="35">
        <f>Source!U213</f>
        <v>5.036999999999999</v>
      </c>
      <c r="O564" s="20">
        <f>G564</f>
        <v>930.17000000000007</v>
      </c>
      <c r="P564" s="20">
        <f>J564</f>
        <v>5656.17</v>
      </c>
      <c r="Q564" s="20">
        <f>L564</f>
        <v>5.036999999999999</v>
      </c>
      <c r="W564">
        <f>IF(Source!BI213&lt;=1,H555+H556+H558+H559+H560, 0)</f>
        <v>147.96</v>
      </c>
      <c r="X564">
        <f>IF(Source!BI213=2,H555+H556+H558+H559+H560, 0)</f>
        <v>0</v>
      </c>
      <c r="Y564">
        <f>IF(Source!BI213=3,H555+H556+H558+H559+H560, 0)</f>
        <v>0</v>
      </c>
      <c r="Z564">
        <f>IF(Source!BI213=4,H555+H556+H558+H559+H560, 0)</f>
        <v>0</v>
      </c>
    </row>
    <row r="565" spans="1:26" ht="57" x14ac:dyDescent="0.2">
      <c r="A565" s="40" t="str">
        <f>Source!E216</f>
        <v>57</v>
      </c>
      <c r="B565" s="41" t="str">
        <f>Source!F216</f>
        <v>20-01-001-11</v>
      </c>
      <c r="C565" s="41" t="str">
        <f>Source!G216</f>
        <v>Прокладка воздуховодов из листовой, оцинкованной стали и алюминия класса Н (нормальные) толщиной 0,7 мм, периметром до 2400 мм</v>
      </c>
      <c r="D565" s="24" t="str">
        <f>Source!H216</f>
        <v>100 м2</v>
      </c>
      <c r="E565" s="11">
        <f>Source!I216</f>
        <v>0.76100000000000001</v>
      </c>
      <c r="F565" s="25">
        <f>Source!AL216+Source!AM216+Source!AO216</f>
        <v>1357.37</v>
      </c>
      <c r="G565" s="26"/>
      <c r="H565" s="25"/>
      <c r="I565" s="26" t="str">
        <f>Source!BO216</f>
        <v/>
      </c>
      <c r="J565" s="26"/>
      <c r="K565" s="25"/>
      <c r="L565" s="27"/>
      <c r="S565">
        <f>ROUND((Source!FX216/100)*((ROUND(Source!AF216*Source!I216, 2)+ROUND(Source!AE216*Source!I216, 2))), 2)</f>
        <v>891.28</v>
      </c>
      <c r="T565">
        <f>Source!X216</f>
        <v>5409.55</v>
      </c>
      <c r="U565">
        <f>ROUND((Source!FY216/100)*((ROUND(Source!AF216*Source!I216, 2)+ROUND(Source!AE216*Source!I216, 2))), 2)</f>
        <v>545.83000000000004</v>
      </c>
      <c r="V565">
        <f>Source!Y216</f>
        <v>3339.81</v>
      </c>
    </row>
    <row r="566" spans="1:26" ht="14.25" x14ac:dyDescent="0.2">
      <c r="A566" s="40"/>
      <c r="B566" s="41"/>
      <c r="C566" s="41" t="s">
        <v>1333</v>
      </c>
      <c r="D566" s="24"/>
      <c r="E566" s="11"/>
      <c r="F566" s="25">
        <f>Source!AO216</f>
        <v>874.52</v>
      </c>
      <c r="G566" s="26" t="str">
        <f>Source!DG216</f>
        <v>)*1,15</v>
      </c>
      <c r="H566" s="25">
        <f>ROUND(Source!AF216*Source!I216, 2)</f>
        <v>765.34</v>
      </c>
      <c r="I566" s="26"/>
      <c r="J566" s="26">
        <f>IF(Source!BA216&lt;&gt; 0, Source!BA216, 1)</f>
        <v>6.08</v>
      </c>
      <c r="K566" s="25">
        <f>Source!S216</f>
        <v>4653.25</v>
      </c>
      <c r="L566" s="27"/>
      <c r="R566">
        <f>H566</f>
        <v>765.34</v>
      </c>
    </row>
    <row r="567" spans="1:26" ht="14.25" x14ac:dyDescent="0.2">
      <c r="A567" s="40"/>
      <c r="B567" s="41"/>
      <c r="C567" s="41" t="s">
        <v>342</v>
      </c>
      <c r="D567" s="24"/>
      <c r="E567" s="11"/>
      <c r="F567" s="25">
        <f>Source!AM216</f>
        <v>102.92</v>
      </c>
      <c r="G567" s="26" t="str">
        <f>Source!DE216</f>
        <v>)*1,25</v>
      </c>
      <c r="H567" s="25">
        <f>ROUND(Source!AD216*Source!I216, 2)</f>
        <v>97.9</v>
      </c>
      <c r="I567" s="26"/>
      <c r="J567" s="26">
        <f>IF(Source!BB216&lt;&gt; 0, Source!BB216, 1)</f>
        <v>6.08</v>
      </c>
      <c r="K567" s="25">
        <f>Source!Q216</f>
        <v>595.25</v>
      </c>
      <c r="L567" s="27"/>
    </row>
    <row r="568" spans="1:26" ht="14.25" x14ac:dyDescent="0.2">
      <c r="A568" s="40"/>
      <c r="B568" s="41"/>
      <c r="C568" s="41" t="s">
        <v>1334</v>
      </c>
      <c r="D568" s="24"/>
      <c r="E568" s="11"/>
      <c r="F568" s="25">
        <f>Source!AN216</f>
        <v>8.77</v>
      </c>
      <c r="G568" s="26" t="str">
        <f>Source!DF216</f>
        <v>)*1,25</v>
      </c>
      <c r="H568" s="28">
        <f>ROUND(Source!AE216*Source!I216, 2)</f>
        <v>8.34</v>
      </c>
      <c r="I568" s="26"/>
      <c r="J568" s="26">
        <f>IF(Source!BS216&lt;&gt; 0, Source!BS216, 1)</f>
        <v>6.08</v>
      </c>
      <c r="K568" s="28">
        <f>Source!R216</f>
        <v>50.71</v>
      </c>
      <c r="L568" s="27"/>
      <c r="R568">
        <f>H568</f>
        <v>8.34</v>
      </c>
    </row>
    <row r="569" spans="1:26" ht="14.25" x14ac:dyDescent="0.2">
      <c r="A569" s="40"/>
      <c r="B569" s="41"/>
      <c r="C569" s="41" t="s">
        <v>1340</v>
      </c>
      <c r="D569" s="24"/>
      <c r="E569" s="11"/>
      <c r="F569" s="25">
        <f>Source!AL216</f>
        <v>379.93</v>
      </c>
      <c r="G569" s="26" t="str">
        <f>Source!DD216</f>
        <v/>
      </c>
      <c r="H569" s="25">
        <f>ROUND(Source!AC216*Source!I216, 2)</f>
        <v>289.13</v>
      </c>
      <c r="I569" s="26"/>
      <c r="J569" s="26">
        <f>IF(Source!BC216&lt;&gt; 0, Source!BC216, 1)</f>
        <v>6.08</v>
      </c>
      <c r="K569" s="25">
        <f>Source!P216</f>
        <v>1757.89</v>
      </c>
      <c r="L569" s="27"/>
    </row>
    <row r="570" spans="1:26" ht="14.25" x14ac:dyDescent="0.2">
      <c r="A570" s="40"/>
      <c r="B570" s="41"/>
      <c r="C570" s="41" t="s">
        <v>1335</v>
      </c>
      <c r="D570" s="24" t="s">
        <v>1336</v>
      </c>
      <c r="E570" s="11">
        <f>Source!BZ216</f>
        <v>128</v>
      </c>
      <c r="F570" s="51" t="str">
        <f>CONCATENATE(" )", Source!DL216, Source!FT216, "=", Source!FX216)</f>
        <v xml:space="preserve"> )*0,9=115,2</v>
      </c>
      <c r="G570" s="52"/>
      <c r="H570" s="25">
        <f>SUM(S565:S579)</f>
        <v>891.28</v>
      </c>
      <c r="I570" s="29"/>
      <c r="J570" s="23">
        <f>Source!AT216</f>
        <v>115</v>
      </c>
      <c r="K570" s="25">
        <f>SUM(T565:T579)</f>
        <v>5409.55</v>
      </c>
      <c r="L570" s="27"/>
    </row>
    <row r="571" spans="1:26" ht="14.25" x14ac:dyDescent="0.2">
      <c r="A571" s="40"/>
      <c r="B571" s="41"/>
      <c r="C571" s="41" t="s">
        <v>1337</v>
      </c>
      <c r="D571" s="24" t="s">
        <v>1336</v>
      </c>
      <c r="E571" s="11">
        <f>Source!CA216</f>
        <v>83</v>
      </c>
      <c r="F571" s="51" t="str">
        <f>CONCATENATE(" )", Source!DM216, Source!FU216, "=", Source!FY216)</f>
        <v xml:space="preserve"> )*0,85=70,55</v>
      </c>
      <c r="G571" s="52"/>
      <c r="H571" s="25">
        <f>SUM(U565:U579)</f>
        <v>545.83000000000004</v>
      </c>
      <c r="I571" s="29"/>
      <c r="J571" s="23">
        <f>Source!AU216</f>
        <v>71</v>
      </c>
      <c r="K571" s="25">
        <f>SUM(V565:V579)</f>
        <v>3339.81</v>
      </c>
      <c r="L571" s="27"/>
    </row>
    <row r="572" spans="1:26" ht="14.25" x14ac:dyDescent="0.2">
      <c r="A572" s="40"/>
      <c r="B572" s="41"/>
      <c r="C572" s="41" t="s">
        <v>1338</v>
      </c>
      <c r="D572" s="24" t="s">
        <v>1339</v>
      </c>
      <c r="E572" s="11">
        <f>Source!AQ216</f>
        <v>100.06</v>
      </c>
      <c r="F572" s="25"/>
      <c r="G572" s="26" t="str">
        <f>Source!DI216</f>
        <v>)*1,15</v>
      </c>
      <c r="H572" s="25"/>
      <c r="I572" s="26"/>
      <c r="J572" s="26"/>
      <c r="K572" s="25"/>
      <c r="L572" s="37">
        <f>Source!U216</f>
        <v>87.567508999999987</v>
      </c>
    </row>
    <row r="573" spans="1:26" ht="71.25" x14ac:dyDescent="0.2">
      <c r="A573" s="40" t="str">
        <f>Source!E217</f>
        <v>57,1</v>
      </c>
      <c r="B573" s="41" t="str">
        <f>Source!F217</f>
        <v>19.1.01.11-0001</v>
      </c>
      <c r="C573" s="41" t="str">
        <f>Source!G217</f>
        <v>Крепления для воздуховодов оцинкованные (подвески СТД, подвески регулируемые СТД, тяги, хомуты, кронштейны, траверсы, ленты, шпильки, профили)</v>
      </c>
      <c r="D573" s="24" t="str">
        <f>Source!H217</f>
        <v>т</v>
      </c>
      <c r="E573" s="11">
        <f>Source!I217</f>
        <v>0.08</v>
      </c>
      <c r="F573" s="25">
        <f>Source!AL217+Source!AM217+Source!AO217</f>
        <v>12676.79</v>
      </c>
      <c r="G573" s="38" t="s">
        <v>3</v>
      </c>
      <c r="H573" s="25">
        <f>ROUND(Source!AC217*Source!I217, 2)+ROUND(Source!AD217*Source!I217, 2)+ROUND(Source!AF217*Source!I217, 2)</f>
        <v>1014.14</v>
      </c>
      <c r="I573" s="26"/>
      <c r="J573" s="26">
        <f>IF(Source!BC217&lt;&gt; 0, Source!BC217, 1)</f>
        <v>6.08</v>
      </c>
      <c r="K573" s="25">
        <f>Source!O217</f>
        <v>6165.99</v>
      </c>
      <c r="L573" s="27"/>
      <c r="S573">
        <f>ROUND((Source!FX217/100)*((ROUND(Source!AF217*Source!I217, 2)+ROUND(Source!AE217*Source!I217, 2))), 2)</f>
        <v>0</v>
      </c>
      <c r="T573">
        <f>Source!X217</f>
        <v>0</v>
      </c>
      <c r="U573">
        <f>ROUND((Source!FY217/100)*((ROUND(Source!AF217*Source!I217, 2)+ROUND(Source!AE217*Source!I217, 2))), 2)</f>
        <v>0</v>
      </c>
      <c r="V573">
        <f>Source!Y217</f>
        <v>0</v>
      </c>
      <c r="W573">
        <f>IF(Source!BI217&lt;=1,H573, 0)</f>
        <v>1014.14</v>
      </c>
      <c r="X573">
        <f>IF(Source!BI217=2,H573, 0)</f>
        <v>0</v>
      </c>
      <c r="Y573">
        <f>IF(Source!BI217=3,H573, 0)</f>
        <v>0</v>
      </c>
      <c r="Z573">
        <f>IF(Source!BI217=4,H573, 0)</f>
        <v>0</v>
      </c>
    </row>
    <row r="574" spans="1:26" ht="42.75" x14ac:dyDescent="0.2">
      <c r="A574" s="40" t="str">
        <f>Source!E218</f>
        <v>57,2</v>
      </c>
      <c r="B574" s="41" t="str">
        <f>Source!F218</f>
        <v>19.1.01.03-0034</v>
      </c>
      <c r="C574" s="41" t="str">
        <f>Source!G218</f>
        <v>Воздуховоды из оцинкованной стали с шиной и уголками толщиной 0,7 мм, периметром 2200 мм</v>
      </c>
      <c r="D574" s="24" t="str">
        <f>Source!H218</f>
        <v>м2</v>
      </c>
      <c r="E574" s="11">
        <f>Source!I218</f>
        <v>4.4000000000000004</v>
      </c>
      <c r="F574" s="25">
        <f>Source!AL218+Source!AM218+Source!AO218</f>
        <v>154.80000000000001</v>
      </c>
      <c r="G574" s="38" t="s">
        <v>3</v>
      </c>
      <c r="H574" s="25">
        <f>ROUND(Source!AC218*Source!I218, 2)+ROUND(Source!AD218*Source!I218, 2)+ROUND(Source!AF218*Source!I218, 2)</f>
        <v>681.12</v>
      </c>
      <c r="I574" s="26"/>
      <c r="J574" s="26">
        <f>IF(Source!BC218&lt;&gt; 0, Source!BC218, 1)</f>
        <v>6.08</v>
      </c>
      <c r="K574" s="25">
        <f>Source!O218</f>
        <v>4141.21</v>
      </c>
      <c r="L574" s="27"/>
      <c r="S574">
        <f>ROUND((Source!FX218/100)*((ROUND(Source!AF218*Source!I218, 2)+ROUND(Source!AE218*Source!I218, 2))), 2)</f>
        <v>0</v>
      </c>
      <c r="T574">
        <f>Source!X218</f>
        <v>0</v>
      </c>
      <c r="U574">
        <f>ROUND((Source!FY218/100)*((ROUND(Source!AF218*Source!I218, 2)+ROUND(Source!AE218*Source!I218, 2))), 2)</f>
        <v>0</v>
      </c>
      <c r="V574">
        <f>Source!Y218</f>
        <v>0</v>
      </c>
      <c r="W574">
        <f>IF(Source!BI218&lt;=1,H574, 0)</f>
        <v>681.12</v>
      </c>
      <c r="X574">
        <f>IF(Source!BI218=2,H574, 0)</f>
        <v>0</v>
      </c>
      <c r="Y574">
        <f>IF(Source!BI218=3,H574, 0)</f>
        <v>0</v>
      </c>
      <c r="Z574">
        <f>IF(Source!BI218=4,H574, 0)</f>
        <v>0</v>
      </c>
    </row>
    <row r="575" spans="1:26" ht="42.75" x14ac:dyDescent="0.2">
      <c r="A575" s="40" t="str">
        <f>Source!E219</f>
        <v>57,3</v>
      </c>
      <c r="B575" s="41" t="str">
        <f>Source!F219</f>
        <v>19.1.01.03-0029</v>
      </c>
      <c r="C575" s="41" t="str">
        <f>Source!G219</f>
        <v>Воздуховоды из оцинкованной стали с шиной и уголками толщиной 0,7 мм, периметром 1800 мм</v>
      </c>
      <c r="D575" s="24" t="str">
        <f>Source!H219</f>
        <v>м2</v>
      </c>
      <c r="E575" s="11">
        <f>Source!I219</f>
        <v>25.200000000000003</v>
      </c>
      <c r="F575" s="25">
        <f>Source!AL219+Source!AM219+Source!AO219</f>
        <v>143.93</v>
      </c>
      <c r="G575" s="38" t="s">
        <v>3</v>
      </c>
      <c r="H575" s="25">
        <f>ROUND(Source!AC219*Source!I219, 2)+ROUND(Source!AD219*Source!I219, 2)+ROUND(Source!AF219*Source!I219, 2)</f>
        <v>3627.04</v>
      </c>
      <c r="I575" s="26"/>
      <c r="J575" s="26">
        <f>IF(Source!BC219&lt;&gt; 0, Source!BC219, 1)</f>
        <v>6.08</v>
      </c>
      <c r="K575" s="25">
        <f>Source!O219</f>
        <v>22052.38</v>
      </c>
      <c r="L575" s="27"/>
      <c r="S575">
        <f>ROUND((Source!FX219/100)*((ROUND(Source!AF219*Source!I219, 2)+ROUND(Source!AE219*Source!I219, 2))), 2)</f>
        <v>0</v>
      </c>
      <c r="T575">
        <f>Source!X219</f>
        <v>0</v>
      </c>
      <c r="U575">
        <f>ROUND((Source!FY219/100)*((ROUND(Source!AF219*Source!I219, 2)+ROUND(Source!AE219*Source!I219, 2))), 2)</f>
        <v>0</v>
      </c>
      <c r="V575">
        <f>Source!Y219</f>
        <v>0</v>
      </c>
      <c r="W575">
        <f>IF(Source!BI219&lt;=1,H575, 0)</f>
        <v>3627.04</v>
      </c>
      <c r="X575">
        <f>IF(Source!BI219=2,H575, 0)</f>
        <v>0</v>
      </c>
      <c r="Y575">
        <f>IF(Source!BI219=3,H575, 0)</f>
        <v>0</v>
      </c>
      <c r="Z575">
        <f>IF(Source!BI219=4,H575, 0)</f>
        <v>0</v>
      </c>
    </row>
    <row r="576" spans="1:26" ht="42.75" x14ac:dyDescent="0.2">
      <c r="A576" s="40" t="str">
        <f>Source!E220</f>
        <v>57,4</v>
      </c>
      <c r="B576" s="41" t="str">
        <f>Source!F220</f>
        <v>19.1.01.03-0026</v>
      </c>
      <c r="C576" s="41" t="str">
        <f>Source!G220</f>
        <v>Воздуховоды из оцинкованной стали с шиной и уголками толщиной 0,7 мм, периметром 1500 мм</v>
      </c>
      <c r="D576" s="24" t="str">
        <f>Source!H220</f>
        <v>м2</v>
      </c>
      <c r="E576" s="11">
        <f>Source!I220</f>
        <v>46.5</v>
      </c>
      <c r="F576" s="25">
        <f>Source!AL220+Source!AM220+Source!AO220</f>
        <v>145.72</v>
      </c>
      <c r="G576" s="38" t="s">
        <v>3</v>
      </c>
      <c r="H576" s="25">
        <f>ROUND(Source!AC220*Source!I220, 2)+ROUND(Source!AD220*Source!I220, 2)+ROUND(Source!AF220*Source!I220, 2)</f>
        <v>6775.98</v>
      </c>
      <c r="I576" s="26"/>
      <c r="J576" s="26">
        <f>IF(Source!BC220&lt;&gt; 0, Source!BC220, 1)</f>
        <v>6.08</v>
      </c>
      <c r="K576" s="25">
        <f>Source!O220</f>
        <v>41197.96</v>
      </c>
      <c r="L576" s="27"/>
      <c r="S576">
        <f>ROUND((Source!FX220/100)*((ROUND(Source!AF220*Source!I220, 2)+ROUND(Source!AE220*Source!I220, 2))), 2)</f>
        <v>0</v>
      </c>
      <c r="T576">
        <f>Source!X220</f>
        <v>0</v>
      </c>
      <c r="U576">
        <f>ROUND((Source!FY220/100)*((ROUND(Source!AF220*Source!I220, 2)+ROUND(Source!AE220*Source!I220, 2))), 2)</f>
        <v>0</v>
      </c>
      <c r="V576">
        <f>Source!Y220</f>
        <v>0</v>
      </c>
      <c r="W576">
        <f>IF(Source!BI220&lt;=1,H576, 0)</f>
        <v>6775.98</v>
      </c>
      <c r="X576">
        <f>IF(Source!BI220=2,H576, 0)</f>
        <v>0</v>
      </c>
      <c r="Y576">
        <f>IF(Source!BI220=3,H576, 0)</f>
        <v>0</v>
      </c>
      <c r="Z576">
        <f>IF(Source!BI220=4,H576, 0)</f>
        <v>0</v>
      </c>
    </row>
    <row r="577" spans="1:26" ht="71.25" x14ac:dyDescent="0.2">
      <c r="A577" s="40" t="str">
        <f>Source!E221</f>
        <v>57,5</v>
      </c>
      <c r="B577" s="41" t="str">
        <f>Source!F221</f>
        <v>19.3.01.01-0013</v>
      </c>
      <c r="C577" s="41" t="str">
        <f>Source!G221</f>
        <v>Дроссель-клапаны в обечайке с сектором управления из тонколистовой оцинкованной и сортовой стали прямоугольные периметром до 1600 мм (500х250мм)</v>
      </c>
      <c r="D577" s="24" t="str">
        <f>Source!H221</f>
        <v>шт.</v>
      </c>
      <c r="E577" s="11">
        <f>Source!I221</f>
        <v>2</v>
      </c>
      <c r="F577" s="25">
        <f>Source!AL221+Source!AM221+Source!AO221</f>
        <v>111.74</v>
      </c>
      <c r="G577" s="38" t="s">
        <v>3</v>
      </c>
      <c r="H577" s="25">
        <f>ROUND(Source!AC221*Source!I221, 2)+ROUND(Source!AD221*Source!I221, 2)+ROUND(Source!AF221*Source!I221, 2)</f>
        <v>223.48</v>
      </c>
      <c r="I577" s="26"/>
      <c r="J577" s="26">
        <f>IF(Source!BC221&lt;&gt; 0, Source!BC221, 1)</f>
        <v>6.08</v>
      </c>
      <c r="K577" s="25">
        <f>Source!O221</f>
        <v>1358.76</v>
      </c>
      <c r="L577" s="27"/>
      <c r="S577">
        <f>ROUND((Source!FX221/100)*((ROUND(Source!AF221*Source!I221, 2)+ROUND(Source!AE221*Source!I221, 2))), 2)</f>
        <v>0</v>
      </c>
      <c r="T577">
        <f>Source!X221</f>
        <v>0</v>
      </c>
      <c r="U577">
        <f>ROUND((Source!FY221/100)*((ROUND(Source!AF221*Source!I221, 2)+ROUND(Source!AE221*Source!I221, 2))), 2)</f>
        <v>0</v>
      </c>
      <c r="V577">
        <f>Source!Y221</f>
        <v>0</v>
      </c>
      <c r="W577">
        <f>IF(Source!BI221&lt;=1,H577, 0)</f>
        <v>223.48</v>
      </c>
      <c r="X577">
        <f>IF(Source!BI221=2,H577, 0)</f>
        <v>0</v>
      </c>
      <c r="Y577">
        <f>IF(Source!BI221=3,H577, 0)</f>
        <v>0</v>
      </c>
      <c r="Z577">
        <f>IF(Source!BI221=4,H577, 0)</f>
        <v>0</v>
      </c>
    </row>
    <row r="578" spans="1:26" ht="28.5" x14ac:dyDescent="0.2">
      <c r="A578" s="40" t="str">
        <f>Source!E222</f>
        <v>57,6</v>
      </c>
      <c r="B578" s="46" t="str">
        <f>Source!F222</f>
        <v>24.3.05.02-0201</v>
      </c>
      <c r="C578" s="46" t="str">
        <f>Source!G222</f>
        <v>Заглушки питометражных лючков СТД-8281 в сборе с ниппелем прим.</v>
      </c>
      <c r="D578" s="24" t="str">
        <f>Source!H222</f>
        <v>шт.</v>
      </c>
      <c r="E578" s="11">
        <f>Source!I222</f>
        <v>3</v>
      </c>
      <c r="F578" s="25">
        <f>Source!AL222+Source!AM222+Source!AO222</f>
        <v>2.79</v>
      </c>
      <c r="G578" s="38" t="s">
        <v>3</v>
      </c>
      <c r="H578" s="25">
        <f>ROUND(Source!AC222*Source!I222, 2)+ROUND(Source!AD222*Source!I222, 2)+ROUND(Source!AF222*Source!I222, 2)</f>
        <v>8.3699999999999992</v>
      </c>
      <c r="I578" s="26"/>
      <c r="J578" s="26">
        <f>IF(Source!BC222&lt;&gt; 0, Source!BC222, 1)</f>
        <v>6.08</v>
      </c>
      <c r="K578" s="25">
        <f>Source!O222</f>
        <v>50.89</v>
      </c>
      <c r="L578" s="27"/>
      <c r="S578">
        <f>ROUND((Source!FX222/100)*((ROUND(Source!AF222*Source!I222, 2)+ROUND(Source!AE222*Source!I222, 2))), 2)</f>
        <v>0</v>
      </c>
      <c r="T578">
        <f>Source!X222</f>
        <v>0</v>
      </c>
      <c r="U578">
        <f>ROUND((Source!FY222/100)*((ROUND(Source!AF222*Source!I222, 2)+ROUND(Source!AE222*Source!I222, 2))), 2)</f>
        <v>0</v>
      </c>
      <c r="V578">
        <f>Source!Y222</f>
        <v>0</v>
      </c>
      <c r="W578">
        <f>IF(Source!BI222&lt;=1,H578, 0)</f>
        <v>8.3699999999999992</v>
      </c>
      <c r="X578">
        <f>IF(Source!BI222=2,H578, 0)</f>
        <v>0</v>
      </c>
      <c r="Y578">
        <f>IF(Source!BI222=3,H578, 0)</f>
        <v>0</v>
      </c>
      <c r="Z578">
        <f>IF(Source!BI222=4,H578, 0)</f>
        <v>0</v>
      </c>
    </row>
    <row r="579" spans="1:26" ht="14.25" x14ac:dyDescent="0.2">
      <c r="A579" s="42" t="str">
        <f>Source!E223</f>
        <v>57,7</v>
      </c>
      <c r="B579" s="43" t="str">
        <f>Source!F223</f>
        <v>19.1.01.13</v>
      </c>
      <c r="C579" s="43" t="str">
        <f>Source!G223</f>
        <v>Воздуховоды металлические</v>
      </c>
      <c r="D579" s="30" t="str">
        <f>Source!H223</f>
        <v>м2</v>
      </c>
      <c r="E579" s="31">
        <f>Source!I223</f>
        <v>76.099999999999994</v>
      </c>
      <c r="F579" s="32">
        <f>Source!AL223+Source!AM223+Source!AO223</f>
        <v>0</v>
      </c>
      <c r="G579" s="39" t="s">
        <v>3</v>
      </c>
      <c r="H579" s="32">
        <f>ROUND(Source!AC223*Source!I223, 2)+ROUND(Source!AD223*Source!I223, 2)+ROUND(Source!AF223*Source!I223, 2)</f>
        <v>0</v>
      </c>
      <c r="I579" s="33"/>
      <c r="J579" s="33">
        <f>IF(Source!BC223&lt;&gt; 0, Source!BC223, 1)</f>
        <v>6.08</v>
      </c>
      <c r="K579" s="32">
        <f>Source!O223</f>
        <v>0</v>
      </c>
      <c r="L579" s="36"/>
      <c r="S579">
        <f>ROUND((Source!FX223/100)*((ROUND(Source!AF223*Source!I223, 2)+ROUND(Source!AE223*Source!I223, 2))), 2)</f>
        <v>0</v>
      </c>
      <c r="T579">
        <f>Source!X223</f>
        <v>0</v>
      </c>
      <c r="U579">
        <f>ROUND((Source!FY223/100)*((ROUND(Source!AF223*Source!I223, 2)+ROUND(Source!AE223*Source!I223, 2))), 2)</f>
        <v>0</v>
      </c>
      <c r="V579">
        <f>Source!Y223</f>
        <v>0</v>
      </c>
      <c r="W579">
        <f>IF(Source!BI223&lt;=1,H579, 0)</f>
        <v>0</v>
      </c>
      <c r="X579">
        <f>IF(Source!BI223=2,H579, 0)</f>
        <v>0</v>
      </c>
      <c r="Y579">
        <f>IF(Source!BI223=3,H579, 0)</f>
        <v>0</v>
      </c>
      <c r="Z579">
        <f>IF(Source!BI223=4,H579, 0)</f>
        <v>0</v>
      </c>
    </row>
    <row r="580" spans="1:26" ht="15" x14ac:dyDescent="0.25">
      <c r="G580" s="49">
        <f>H566+H567+H569+H570+H571+SUM(H573:H579)</f>
        <v>14919.609999999999</v>
      </c>
      <c r="H580" s="49"/>
      <c r="J580" s="49">
        <f>K566+K567+K569+K570+K571+SUM(K573:K579)</f>
        <v>90722.94</v>
      </c>
      <c r="K580" s="49"/>
      <c r="L580" s="35">
        <f>Source!U216</f>
        <v>87.567508999999987</v>
      </c>
      <c r="O580" s="20">
        <f>G580</f>
        <v>14919.609999999999</v>
      </c>
      <c r="P580" s="20">
        <f>J580</f>
        <v>90722.94</v>
      </c>
      <c r="Q580" s="20">
        <f>L580</f>
        <v>87.567508999999987</v>
      </c>
      <c r="W580">
        <f>IF(Source!BI216&lt;=1,H566+H567+H569+H570+H571, 0)</f>
        <v>2589.48</v>
      </c>
      <c r="X580">
        <f>IF(Source!BI216=2,H566+H567+H569+H570+H571, 0)</f>
        <v>0</v>
      </c>
      <c r="Y580">
        <f>IF(Source!BI216=3,H566+H567+H569+H570+H571, 0)</f>
        <v>0</v>
      </c>
      <c r="Z580">
        <f>IF(Source!BI216=4,H566+H567+H569+H570+H571, 0)</f>
        <v>0</v>
      </c>
    </row>
    <row r="581" spans="1:26" ht="28.5" x14ac:dyDescent="0.2">
      <c r="A581" s="40" t="str">
        <f>Source!E224</f>
        <v>58</v>
      </c>
      <c r="B581" s="41" t="str">
        <f>Source!F224</f>
        <v>20-03-001-02</v>
      </c>
      <c r="C581" s="41" t="str">
        <f>Source!G224</f>
        <v>Установка вентиляторов радиальных массой до 0,12 т</v>
      </c>
      <c r="D581" s="24" t="str">
        <f>Source!H224</f>
        <v>ШТ</v>
      </c>
      <c r="E581" s="11">
        <f>Source!I224</f>
        <v>1</v>
      </c>
      <c r="F581" s="25">
        <f>Source!AL224+Source!AM224+Source!AO224</f>
        <v>89.88</v>
      </c>
      <c r="G581" s="26"/>
      <c r="H581" s="25"/>
      <c r="I581" s="26" t="str">
        <f>Source!BO224</f>
        <v/>
      </c>
      <c r="J581" s="26"/>
      <c r="K581" s="25"/>
      <c r="L581" s="27"/>
      <c r="S581">
        <f>ROUND((Source!FX224/100)*((ROUND(Source!AF224*Source!I224, 2)+ROUND(Source!AE224*Source!I224, 2))), 2)</f>
        <v>103.14</v>
      </c>
      <c r="T581">
        <f>Source!X224</f>
        <v>625.99</v>
      </c>
      <c r="U581">
        <f>ROUND((Source!FY224/100)*((ROUND(Source!AF224*Source!I224, 2)+ROUND(Source!AE224*Source!I224, 2))), 2)</f>
        <v>63.16</v>
      </c>
      <c r="V581">
        <f>Source!Y224</f>
        <v>386.48</v>
      </c>
    </row>
    <row r="582" spans="1:26" ht="14.25" x14ac:dyDescent="0.2">
      <c r="A582" s="40"/>
      <c r="B582" s="41"/>
      <c r="C582" s="41" t="s">
        <v>1333</v>
      </c>
      <c r="D582" s="24"/>
      <c r="E582" s="11"/>
      <c r="F582" s="25">
        <f>Source!AO224</f>
        <v>76.77</v>
      </c>
      <c r="G582" s="26" t="str">
        <f>Source!DG224</f>
        <v>)*1,15</v>
      </c>
      <c r="H582" s="25">
        <f>ROUND(Source!AF224*Source!I224, 2)</f>
        <v>88.29</v>
      </c>
      <c r="I582" s="26"/>
      <c r="J582" s="26">
        <f>IF(Source!BA224&lt;&gt; 0, Source!BA224, 1)</f>
        <v>6.08</v>
      </c>
      <c r="K582" s="25">
        <f>Source!S224</f>
        <v>536.79999999999995</v>
      </c>
      <c r="L582" s="27"/>
      <c r="R582">
        <f>H582</f>
        <v>88.29</v>
      </c>
    </row>
    <row r="583" spans="1:26" ht="14.25" x14ac:dyDescent="0.2">
      <c r="A583" s="40"/>
      <c r="B583" s="41"/>
      <c r="C583" s="41" t="s">
        <v>342</v>
      </c>
      <c r="D583" s="24"/>
      <c r="E583" s="11"/>
      <c r="F583" s="25">
        <f>Source!AM224</f>
        <v>13.11</v>
      </c>
      <c r="G583" s="26" t="str">
        <f>Source!DE224</f>
        <v>)*1,25</v>
      </c>
      <c r="H583" s="25">
        <f>ROUND(Source!AD224*Source!I224, 2)</f>
        <v>16.39</v>
      </c>
      <c r="I583" s="26"/>
      <c r="J583" s="26">
        <f>IF(Source!BB224&lt;&gt; 0, Source!BB224, 1)</f>
        <v>6.08</v>
      </c>
      <c r="K583" s="25">
        <f>Source!Q224</f>
        <v>99.65</v>
      </c>
      <c r="L583" s="27"/>
    </row>
    <row r="584" spans="1:26" ht="14.25" x14ac:dyDescent="0.2">
      <c r="A584" s="40"/>
      <c r="B584" s="41"/>
      <c r="C584" s="41" t="s">
        <v>1334</v>
      </c>
      <c r="D584" s="24"/>
      <c r="E584" s="11"/>
      <c r="F584" s="25">
        <f>Source!AN224</f>
        <v>0.99</v>
      </c>
      <c r="G584" s="26" t="str">
        <f>Source!DF224</f>
        <v>)*1,25</v>
      </c>
      <c r="H584" s="28">
        <f>ROUND(Source!AE224*Source!I224, 2)</f>
        <v>1.24</v>
      </c>
      <c r="I584" s="26"/>
      <c r="J584" s="26">
        <f>IF(Source!BS224&lt;&gt; 0, Source!BS224, 1)</f>
        <v>6.08</v>
      </c>
      <c r="K584" s="28">
        <f>Source!R224</f>
        <v>7.54</v>
      </c>
      <c r="L584" s="27"/>
      <c r="R584">
        <f>H584</f>
        <v>1.24</v>
      </c>
    </row>
    <row r="585" spans="1:26" ht="14.25" x14ac:dyDescent="0.2">
      <c r="A585" s="40"/>
      <c r="B585" s="41"/>
      <c r="C585" s="41" t="s">
        <v>1335</v>
      </c>
      <c r="D585" s="24" t="s">
        <v>1336</v>
      </c>
      <c r="E585" s="11">
        <f>Source!BZ224</f>
        <v>128</v>
      </c>
      <c r="F585" s="51" t="str">
        <f>CONCATENATE(" )", Source!DL224, Source!FT224, "=", Source!FX224)</f>
        <v xml:space="preserve"> )*0,9=115,2</v>
      </c>
      <c r="G585" s="52"/>
      <c r="H585" s="25">
        <f>SUM(S581:S588)</f>
        <v>103.14</v>
      </c>
      <c r="I585" s="29"/>
      <c r="J585" s="23">
        <f>Source!AT224</f>
        <v>115</v>
      </c>
      <c r="K585" s="25">
        <f>SUM(T581:T588)</f>
        <v>625.99</v>
      </c>
      <c r="L585" s="27"/>
    </row>
    <row r="586" spans="1:26" ht="14.25" x14ac:dyDescent="0.2">
      <c r="A586" s="40"/>
      <c r="B586" s="41"/>
      <c r="C586" s="41" t="s">
        <v>1337</v>
      </c>
      <c r="D586" s="24" t="s">
        <v>1336</v>
      </c>
      <c r="E586" s="11">
        <f>Source!CA224</f>
        <v>83</v>
      </c>
      <c r="F586" s="51" t="str">
        <f>CONCATENATE(" )", Source!DM224, Source!FU224, "=", Source!FY224)</f>
        <v xml:space="preserve"> )*0,85=70,55</v>
      </c>
      <c r="G586" s="52"/>
      <c r="H586" s="25">
        <f>SUM(U581:U588)</f>
        <v>63.16</v>
      </c>
      <c r="I586" s="29"/>
      <c r="J586" s="23">
        <f>Source!AU224</f>
        <v>71</v>
      </c>
      <c r="K586" s="25">
        <f>SUM(V581:V588)</f>
        <v>386.48</v>
      </c>
      <c r="L586" s="27"/>
    </row>
    <row r="587" spans="1:26" ht="14.25" x14ac:dyDescent="0.2">
      <c r="A587" s="40"/>
      <c r="B587" s="41"/>
      <c r="C587" s="41" t="s">
        <v>1338</v>
      </c>
      <c r="D587" s="24" t="s">
        <v>1339</v>
      </c>
      <c r="E587" s="11">
        <f>Source!AQ224</f>
        <v>9</v>
      </c>
      <c r="F587" s="25"/>
      <c r="G587" s="26" t="str">
        <f>Source!DI224</f>
        <v>)*1,15</v>
      </c>
      <c r="H587" s="25"/>
      <c r="I587" s="26"/>
      <c r="J587" s="26"/>
      <c r="K587" s="25"/>
      <c r="L587" s="37">
        <f>Source!U224</f>
        <v>10.35</v>
      </c>
    </row>
    <row r="588" spans="1:26" ht="85.5" x14ac:dyDescent="0.2">
      <c r="A588" s="42" t="str">
        <f>Source!E225</f>
        <v>58,1</v>
      </c>
      <c r="B588" s="43" t="str">
        <f>Source!F225</f>
        <v>64.1.05.01-0009</v>
      </c>
      <c r="C588" s="43" t="str">
        <f>Source!G225</f>
        <v>Вентиляторы радиальные взрывозащищенные BP-80-75-4,0 из алюминиевых сплавов низкого давления взрывозащищенный, тип электродвигателя АИМ71В4 (0,75 кВт, 1500 об/мин.)</v>
      </c>
      <c r="D588" s="30" t="str">
        <f>Source!H225</f>
        <v>компл.</v>
      </c>
      <c r="E588" s="31">
        <f>Source!I225</f>
        <v>1</v>
      </c>
      <c r="F588" s="32">
        <f>Source!AL225+Source!AM225+Source!AO225</f>
        <v>5068.45</v>
      </c>
      <c r="G588" s="39" t="s">
        <v>3</v>
      </c>
      <c r="H588" s="32">
        <f>ROUND(Source!AC225*Source!I225, 2)+ROUND(Source!AD225*Source!I225, 2)+ROUND(Source!AF225*Source!I225, 2)</f>
        <v>5068.45</v>
      </c>
      <c r="I588" s="33"/>
      <c r="J588" s="33">
        <f>IF(Source!BC225&lt;&gt; 0, Source!BC225, 1)</f>
        <v>6.08</v>
      </c>
      <c r="K588" s="32">
        <f>Source!O225</f>
        <v>30816.18</v>
      </c>
      <c r="L588" s="36"/>
      <c r="S588">
        <f>ROUND((Source!FX225/100)*((ROUND(Source!AF225*Source!I225, 2)+ROUND(Source!AE225*Source!I225, 2))), 2)</f>
        <v>0</v>
      </c>
      <c r="T588">
        <f>Source!X225</f>
        <v>0</v>
      </c>
      <c r="U588">
        <f>ROUND((Source!FY225/100)*((ROUND(Source!AF225*Source!I225, 2)+ROUND(Source!AE225*Source!I225, 2))), 2)</f>
        <v>0</v>
      </c>
      <c r="V588">
        <f>Source!Y225</f>
        <v>0</v>
      </c>
      <c r="W588">
        <f>IF(Source!BI225&lt;=1,H588, 0)</f>
        <v>5068.45</v>
      </c>
      <c r="X588">
        <f>IF(Source!BI225=2,H588, 0)</f>
        <v>0</v>
      </c>
      <c r="Y588">
        <f>IF(Source!BI225=3,H588, 0)</f>
        <v>0</v>
      </c>
      <c r="Z588">
        <f>IF(Source!BI225=4,H588, 0)</f>
        <v>0</v>
      </c>
    </row>
    <row r="589" spans="1:26" ht="15" x14ac:dyDescent="0.25">
      <c r="G589" s="49">
        <f>H582+H583+H585+H586+SUM(H588:H588)</f>
        <v>5339.43</v>
      </c>
      <c r="H589" s="49"/>
      <c r="J589" s="49">
        <f>K582+K583+K585+K586+SUM(K588:K588)</f>
        <v>32465.1</v>
      </c>
      <c r="K589" s="49"/>
      <c r="L589" s="35">
        <f>Source!U224</f>
        <v>10.35</v>
      </c>
      <c r="O589" s="20">
        <f>G589</f>
        <v>5339.43</v>
      </c>
      <c r="P589" s="20">
        <f>J589</f>
        <v>32465.1</v>
      </c>
      <c r="Q589" s="20">
        <f>L589</f>
        <v>10.35</v>
      </c>
      <c r="W589">
        <f>IF(Source!BI224&lt;=1,H582+H583+H585+H586, 0)</f>
        <v>270.98</v>
      </c>
      <c r="X589">
        <f>IF(Source!BI224=2,H582+H583+H585+H586, 0)</f>
        <v>0</v>
      </c>
      <c r="Y589">
        <f>IF(Source!BI224=3,H582+H583+H585+H586, 0)</f>
        <v>0</v>
      </c>
      <c r="Z589">
        <f>IF(Source!BI224=4,H582+H583+H585+H586, 0)</f>
        <v>0</v>
      </c>
    </row>
    <row r="590" spans="1:26" ht="28.5" x14ac:dyDescent="0.2">
      <c r="A590" s="40" t="str">
        <f>Source!E226</f>
        <v>59</v>
      </c>
      <c r="B590" s="41" t="str">
        <f>Source!F226</f>
        <v>м10-02-016-06</v>
      </c>
      <c r="C590" s="41" t="str">
        <f>Source!G226</f>
        <v>Отдельно устанавливаемый преобразователь или блок питания</v>
      </c>
      <c r="D590" s="24" t="str">
        <f>Source!H226</f>
        <v>ШТ</v>
      </c>
      <c r="E590" s="11">
        <f>Source!I226</f>
        <v>1</v>
      </c>
      <c r="F590" s="25">
        <f>Source!AL226+Source!AM226+Source!AO226</f>
        <v>199.95</v>
      </c>
      <c r="G590" s="26"/>
      <c r="H590" s="25"/>
      <c r="I590" s="26" t="str">
        <f>Source!BO226</f>
        <v/>
      </c>
      <c r="J590" s="26"/>
      <c r="K590" s="25"/>
      <c r="L590" s="27"/>
      <c r="S590">
        <f>ROUND((Source!FX226/100)*((ROUND(Source!AF226*Source!I226, 2)+ROUND(Source!AE226*Source!I226, 2))), 2)</f>
        <v>93.15</v>
      </c>
      <c r="T590">
        <f>Source!X226</f>
        <v>566.36</v>
      </c>
      <c r="U590">
        <f>ROUND((Source!FY226/100)*((ROUND(Source!AF226*Source!I226, 2)+ROUND(Source!AE226*Source!I226, 2))), 2)</f>
        <v>69.86</v>
      </c>
      <c r="V590">
        <f>Source!Y226</f>
        <v>424.77</v>
      </c>
    </row>
    <row r="591" spans="1:26" ht="14.25" x14ac:dyDescent="0.2">
      <c r="A591" s="40"/>
      <c r="B591" s="41"/>
      <c r="C591" s="41" t="s">
        <v>1333</v>
      </c>
      <c r="D591" s="24"/>
      <c r="E591" s="11"/>
      <c r="F591" s="25">
        <f>Source!AO226</f>
        <v>112.01</v>
      </c>
      <c r="G591" s="26" t="str">
        <f>Source!DG226</f>
        <v/>
      </c>
      <c r="H591" s="25">
        <f>ROUND(Source!AF226*Source!I226, 2)</f>
        <v>112.01</v>
      </c>
      <c r="I591" s="26"/>
      <c r="J591" s="26">
        <f>IF(Source!BA226&lt;&gt; 0, Source!BA226, 1)</f>
        <v>6.08</v>
      </c>
      <c r="K591" s="25">
        <f>Source!S226</f>
        <v>681.02</v>
      </c>
      <c r="L591" s="27"/>
      <c r="R591">
        <f>H591</f>
        <v>112.01</v>
      </c>
    </row>
    <row r="592" spans="1:26" ht="14.25" x14ac:dyDescent="0.2">
      <c r="A592" s="40"/>
      <c r="B592" s="41"/>
      <c r="C592" s="41" t="s">
        <v>342</v>
      </c>
      <c r="D592" s="24"/>
      <c r="E592" s="11"/>
      <c r="F592" s="25">
        <f>Source!AM226</f>
        <v>39.6</v>
      </c>
      <c r="G592" s="26" t="str">
        <f>Source!DE226</f>
        <v/>
      </c>
      <c r="H592" s="25">
        <f>ROUND(Source!AD226*Source!I226, 2)</f>
        <v>39.6</v>
      </c>
      <c r="I592" s="26"/>
      <c r="J592" s="26">
        <f>IF(Source!BB226&lt;&gt; 0, Source!BB226, 1)</f>
        <v>6.08</v>
      </c>
      <c r="K592" s="25">
        <f>Source!Q226</f>
        <v>240.77</v>
      </c>
      <c r="L592" s="27"/>
    </row>
    <row r="593" spans="1:26" ht="14.25" x14ac:dyDescent="0.2">
      <c r="A593" s="40"/>
      <c r="B593" s="41"/>
      <c r="C593" s="41" t="s">
        <v>1334</v>
      </c>
      <c r="D593" s="24"/>
      <c r="E593" s="11"/>
      <c r="F593" s="25">
        <f>Source!AN226</f>
        <v>4.43</v>
      </c>
      <c r="G593" s="26" t="str">
        <f>Source!DF226</f>
        <v/>
      </c>
      <c r="H593" s="28">
        <f>ROUND(Source!AE226*Source!I226, 2)</f>
        <v>4.43</v>
      </c>
      <c r="I593" s="26"/>
      <c r="J593" s="26">
        <f>IF(Source!BS226&lt;&gt; 0, Source!BS226, 1)</f>
        <v>6.08</v>
      </c>
      <c r="K593" s="28">
        <f>Source!R226</f>
        <v>26.93</v>
      </c>
      <c r="L593" s="27"/>
      <c r="R593">
        <f>H593</f>
        <v>4.43</v>
      </c>
    </row>
    <row r="594" spans="1:26" ht="14.25" x14ac:dyDescent="0.2">
      <c r="A594" s="40"/>
      <c r="B594" s="41"/>
      <c r="C594" s="41" t="s">
        <v>1340</v>
      </c>
      <c r="D594" s="24"/>
      <c r="E594" s="11"/>
      <c r="F594" s="25">
        <f>Source!AL226</f>
        <v>48.34</v>
      </c>
      <c r="G594" s="26" t="str">
        <f>Source!DD226</f>
        <v/>
      </c>
      <c r="H594" s="25">
        <f>ROUND(Source!AC226*Source!I226, 2)</f>
        <v>48.34</v>
      </c>
      <c r="I594" s="26"/>
      <c r="J594" s="26">
        <f>IF(Source!BC226&lt;&gt; 0, Source!BC226, 1)</f>
        <v>6.08</v>
      </c>
      <c r="K594" s="25">
        <f>Source!P226</f>
        <v>293.91000000000003</v>
      </c>
      <c r="L594" s="27"/>
    </row>
    <row r="595" spans="1:26" ht="14.25" x14ac:dyDescent="0.2">
      <c r="A595" s="40"/>
      <c r="B595" s="41"/>
      <c r="C595" s="41" t="s">
        <v>1335</v>
      </c>
      <c r="D595" s="24" t="s">
        <v>1336</v>
      </c>
      <c r="E595" s="11">
        <f>Source!BZ226</f>
        <v>80</v>
      </c>
      <c r="F595" s="44"/>
      <c r="G595" s="26"/>
      <c r="H595" s="25">
        <f>SUM(S590:S599)</f>
        <v>93.15</v>
      </c>
      <c r="I595" s="29"/>
      <c r="J595" s="23">
        <f>Source!AT226</f>
        <v>80</v>
      </c>
      <c r="K595" s="25">
        <f>SUM(T590:T599)</f>
        <v>566.36</v>
      </c>
      <c r="L595" s="27"/>
    </row>
    <row r="596" spans="1:26" ht="14.25" x14ac:dyDescent="0.2">
      <c r="A596" s="40"/>
      <c r="B596" s="41"/>
      <c r="C596" s="41" t="s">
        <v>1337</v>
      </c>
      <c r="D596" s="24" t="s">
        <v>1336</v>
      </c>
      <c r="E596" s="11">
        <f>Source!CA226</f>
        <v>60</v>
      </c>
      <c r="F596" s="44"/>
      <c r="G596" s="26"/>
      <c r="H596" s="25">
        <f>SUM(U590:U599)</f>
        <v>69.86</v>
      </c>
      <c r="I596" s="29"/>
      <c r="J596" s="23">
        <f>Source!AU226</f>
        <v>60</v>
      </c>
      <c r="K596" s="25">
        <f>SUM(V590:V599)</f>
        <v>424.77</v>
      </c>
      <c r="L596" s="27"/>
    </row>
    <row r="597" spans="1:26" ht="14.25" x14ac:dyDescent="0.2">
      <c r="A597" s="40"/>
      <c r="B597" s="41"/>
      <c r="C597" s="41" t="s">
        <v>1338</v>
      </c>
      <c r="D597" s="24" t="s">
        <v>1339</v>
      </c>
      <c r="E597" s="11">
        <f>Source!AQ226</f>
        <v>10.1</v>
      </c>
      <c r="F597" s="25"/>
      <c r="G597" s="26" t="str">
        <f>Source!DI226</f>
        <v/>
      </c>
      <c r="H597" s="25"/>
      <c r="I597" s="26"/>
      <c r="J597" s="26"/>
      <c r="K597" s="25"/>
      <c r="L597" s="37">
        <f>Source!U226</f>
        <v>10.1</v>
      </c>
    </row>
    <row r="598" spans="1:26" ht="39" customHeight="1" x14ac:dyDescent="0.2">
      <c r="A598" s="40" t="str">
        <f>Source!E227</f>
        <v>59,1</v>
      </c>
      <c r="B598" s="41" t="str">
        <f>Source!F227</f>
        <v>22.1.02.06-0051</v>
      </c>
      <c r="C598" s="41" t="str">
        <f>Source!G227</f>
        <v>Частотный преобразователь ATV 212.0.75кВт,480В,IP21 ATV 212HO75N4</v>
      </c>
      <c r="D598" s="24" t="str">
        <f>Source!H227</f>
        <v>шт.</v>
      </c>
      <c r="E598" s="11">
        <f>Source!I227</f>
        <v>1</v>
      </c>
      <c r="F598" s="25">
        <f>Source!AL227+Source!AM227+Source!AO227</f>
        <v>261.69</v>
      </c>
      <c r="G598" s="38" t="s">
        <v>3</v>
      </c>
      <c r="H598" s="25">
        <f>ROUND(Source!AC227*Source!I227, 2)+ROUND(Source!AD227*Source!I227, 2)+ROUND(Source!AF227*Source!I227, 2)</f>
        <v>261.69</v>
      </c>
      <c r="I598" s="26"/>
      <c r="J598" s="26">
        <f>IF(Source!BC227&lt;&gt; 0, Source!BC227, 1)</f>
        <v>6.08</v>
      </c>
      <c r="K598" s="25">
        <f>Source!O227</f>
        <v>1591.08</v>
      </c>
      <c r="L598" s="27"/>
      <c r="S598">
        <f>ROUND((Source!FX227/100)*((ROUND(Source!AF227*Source!I227, 2)+ROUND(Source!AE227*Source!I227, 2))), 2)</f>
        <v>0</v>
      </c>
      <c r="T598">
        <f>Source!X227</f>
        <v>0</v>
      </c>
      <c r="U598">
        <f>ROUND((Source!FY227/100)*((ROUND(Source!AF227*Source!I227, 2)+ROUND(Source!AE227*Source!I227, 2))), 2)</f>
        <v>0</v>
      </c>
      <c r="V598">
        <f>Source!Y227</f>
        <v>0</v>
      </c>
      <c r="W598">
        <f>IF(Source!BI227&lt;=1,H598, 0)</f>
        <v>0</v>
      </c>
      <c r="X598">
        <f>IF(Source!BI227=2,H598, 0)</f>
        <v>261.69</v>
      </c>
      <c r="Y598">
        <f>IF(Source!BI227=3,H598, 0)</f>
        <v>0</v>
      </c>
      <c r="Z598">
        <f>IF(Source!BI227=4,H598, 0)</f>
        <v>0</v>
      </c>
    </row>
    <row r="599" spans="1:26" ht="14.25" x14ac:dyDescent="0.2">
      <c r="A599" s="42" t="str">
        <f>Source!E228</f>
        <v>59,2</v>
      </c>
      <c r="B599" s="43" t="str">
        <f>Source!F228</f>
        <v>999-0005</v>
      </c>
      <c r="C599" s="43" t="str">
        <f>Source!G228</f>
        <v>Масса оборудования</v>
      </c>
      <c r="D599" s="30" t="str">
        <f>Source!H228</f>
        <v>т</v>
      </c>
      <c r="E599" s="31">
        <f>Source!I228</f>
        <v>1E-3</v>
      </c>
      <c r="F599" s="32">
        <f>Source!AL228+Source!AM228+Source!AO228</f>
        <v>0</v>
      </c>
      <c r="G599" s="39" t="s">
        <v>3</v>
      </c>
      <c r="H599" s="32">
        <f>ROUND(Source!AC228*Source!I228, 2)+ROUND(Source!AD228*Source!I228, 2)+ROUND(Source!AF228*Source!I228, 2)</f>
        <v>0</v>
      </c>
      <c r="I599" s="33"/>
      <c r="J599" s="33">
        <f>IF(Source!BC228&lt;&gt; 0, Source!BC228, 1)</f>
        <v>6.08</v>
      </c>
      <c r="K599" s="32">
        <f>Source!O228</f>
        <v>0</v>
      </c>
      <c r="L599" s="36"/>
      <c r="S599">
        <f>ROUND((Source!FX228/100)*((ROUND(Source!AF228*Source!I228, 2)+ROUND(Source!AE228*Source!I228, 2))), 2)</f>
        <v>0</v>
      </c>
      <c r="T599">
        <f>Source!X228</f>
        <v>0</v>
      </c>
      <c r="U599">
        <f>ROUND((Source!FY228/100)*((ROUND(Source!AF228*Source!I228, 2)+ROUND(Source!AE228*Source!I228, 2))), 2)</f>
        <v>0</v>
      </c>
      <c r="V599">
        <f>Source!Y228</f>
        <v>0</v>
      </c>
      <c r="W599">
        <f>IF(Source!BI228&lt;=1,H599, 0)</f>
        <v>0</v>
      </c>
      <c r="X599">
        <f>IF(Source!BI228=2,H599, 0)</f>
        <v>0</v>
      </c>
      <c r="Y599">
        <f>IF(Source!BI228=3,H599, 0)</f>
        <v>0</v>
      </c>
      <c r="Z599">
        <f>IF(Source!BI228=4,H599, 0)</f>
        <v>0</v>
      </c>
    </row>
    <row r="600" spans="1:26" ht="15" x14ac:dyDescent="0.25">
      <c r="G600" s="49">
        <f>H591+H592+H594+H595+H596+SUM(H598:H599)</f>
        <v>624.65000000000009</v>
      </c>
      <c r="H600" s="49"/>
      <c r="J600" s="49">
        <f>K591+K592+K594+K595+K596+SUM(K598:K599)</f>
        <v>3797.91</v>
      </c>
      <c r="K600" s="49"/>
      <c r="L600" s="35">
        <f>Source!U226</f>
        <v>10.1</v>
      </c>
      <c r="O600" s="20">
        <f>G600</f>
        <v>624.65000000000009</v>
      </c>
      <c r="P600" s="20">
        <f>J600</f>
        <v>3797.91</v>
      </c>
      <c r="Q600" s="20">
        <f>L600</f>
        <v>10.1</v>
      </c>
      <c r="W600">
        <f>IF(Source!BI226&lt;=1,H591+H592+H594+H595+H596, 0)</f>
        <v>0</v>
      </c>
      <c r="X600">
        <f>IF(Source!BI226=2,H591+H592+H594+H595+H596, 0)</f>
        <v>362.96000000000004</v>
      </c>
      <c r="Y600">
        <f>IF(Source!BI226=3,H591+H592+H594+H595+H596, 0)</f>
        <v>0</v>
      </c>
      <c r="Z600">
        <f>IF(Source!BI226=4,H591+H592+H594+H595+H596, 0)</f>
        <v>0</v>
      </c>
    </row>
    <row r="601" spans="1:26" ht="14.25" x14ac:dyDescent="0.2">
      <c r="A601" s="40" t="str">
        <f>Source!E229</f>
        <v>60</v>
      </c>
      <c r="B601" s="41" t="str">
        <f>Source!F229</f>
        <v>20-02-020-02</v>
      </c>
      <c r="C601" s="41" t="str">
        <f>Source!G229</f>
        <v>Установка виброизолятора номер 39</v>
      </c>
      <c r="D601" s="24" t="str">
        <f>Source!H229</f>
        <v>10 ШТ</v>
      </c>
      <c r="E601" s="11">
        <f>Source!I229</f>
        <v>0.4</v>
      </c>
      <c r="F601" s="25">
        <f>Source!AL229+Source!AM229+Source!AO229</f>
        <v>80.259999999999991</v>
      </c>
      <c r="G601" s="26"/>
      <c r="H601" s="25"/>
      <c r="I601" s="26" t="str">
        <f>Source!BO229</f>
        <v/>
      </c>
      <c r="J601" s="26"/>
      <c r="K601" s="25"/>
      <c r="L601" s="27"/>
      <c r="S601">
        <f>ROUND((Source!FX229/100)*((ROUND(Source!AF229*Source!I229, 2)+ROUND(Source!AE229*Source!I229, 2))), 2)</f>
        <v>23.2</v>
      </c>
      <c r="T601">
        <f>Source!X229</f>
        <v>140.82</v>
      </c>
      <c r="U601">
        <f>ROUND((Source!FY229/100)*((ROUND(Source!AF229*Source!I229, 2)+ROUND(Source!AE229*Source!I229, 2))), 2)</f>
        <v>14.21</v>
      </c>
      <c r="V601">
        <f>Source!Y229</f>
        <v>86.94</v>
      </c>
    </row>
    <row r="602" spans="1:26" ht="14.25" x14ac:dyDescent="0.2">
      <c r="A602" s="40"/>
      <c r="B602" s="41"/>
      <c r="C602" s="41" t="s">
        <v>1333</v>
      </c>
      <c r="D602" s="24"/>
      <c r="E602" s="11"/>
      <c r="F602" s="25">
        <f>Source!AO229</f>
        <v>43.65</v>
      </c>
      <c r="G602" s="26" t="str">
        <f>Source!DG229</f>
        <v>)*1,15</v>
      </c>
      <c r="H602" s="25">
        <f>ROUND(Source!AF229*Source!I229, 2)</f>
        <v>20.079999999999998</v>
      </c>
      <c r="I602" s="26"/>
      <c r="J602" s="26">
        <f>IF(Source!BA229&lt;&gt; 0, Source!BA229, 1)</f>
        <v>6.08</v>
      </c>
      <c r="K602" s="25">
        <f>Source!S229</f>
        <v>122.09</v>
      </c>
      <c r="L602" s="27"/>
      <c r="R602">
        <f>H602</f>
        <v>20.079999999999998</v>
      </c>
    </row>
    <row r="603" spans="1:26" ht="14.25" x14ac:dyDescent="0.2">
      <c r="A603" s="40"/>
      <c r="B603" s="41"/>
      <c r="C603" s="41" t="s">
        <v>342</v>
      </c>
      <c r="D603" s="24"/>
      <c r="E603" s="11"/>
      <c r="F603" s="25">
        <f>Source!AM229</f>
        <v>0.66</v>
      </c>
      <c r="G603" s="26" t="str">
        <f>Source!DE229</f>
        <v>)*1,25</v>
      </c>
      <c r="H603" s="25">
        <f>ROUND(Source!AD229*Source!I229, 2)</f>
        <v>0.33</v>
      </c>
      <c r="I603" s="26"/>
      <c r="J603" s="26">
        <f>IF(Source!BB229&lt;&gt; 0, Source!BB229, 1)</f>
        <v>6.08</v>
      </c>
      <c r="K603" s="25">
        <f>Source!Q229</f>
        <v>2.02</v>
      </c>
      <c r="L603" s="27"/>
    </row>
    <row r="604" spans="1:26" ht="14.25" x14ac:dyDescent="0.2">
      <c r="A604" s="40"/>
      <c r="B604" s="41"/>
      <c r="C604" s="41" t="s">
        <v>1334</v>
      </c>
      <c r="D604" s="24"/>
      <c r="E604" s="11"/>
      <c r="F604" s="25">
        <f>Source!AN229</f>
        <v>0.12</v>
      </c>
      <c r="G604" s="26" t="str">
        <f>Source!DF229</f>
        <v>)*1,25</v>
      </c>
      <c r="H604" s="28">
        <f>ROUND(Source!AE229*Source!I229, 2)</f>
        <v>0.06</v>
      </c>
      <c r="I604" s="26"/>
      <c r="J604" s="26">
        <f>IF(Source!BS229&lt;&gt; 0, Source!BS229, 1)</f>
        <v>6.08</v>
      </c>
      <c r="K604" s="28">
        <f>Source!R229</f>
        <v>0.36</v>
      </c>
      <c r="L604" s="27"/>
      <c r="R604">
        <f>H604</f>
        <v>0.06</v>
      </c>
    </row>
    <row r="605" spans="1:26" ht="14.25" x14ac:dyDescent="0.2">
      <c r="A605" s="40"/>
      <c r="B605" s="41"/>
      <c r="C605" s="41" t="s">
        <v>1340</v>
      </c>
      <c r="D605" s="24"/>
      <c r="E605" s="11"/>
      <c r="F605" s="25">
        <f>Source!AL229</f>
        <v>35.950000000000003</v>
      </c>
      <c r="G605" s="26" t="str">
        <f>Source!DD229</f>
        <v/>
      </c>
      <c r="H605" s="25">
        <f>ROUND(Source!AC229*Source!I229, 2)</f>
        <v>14.38</v>
      </c>
      <c r="I605" s="26"/>
      <c r="J605" s="26">
        <f>IF(Source!BC229&lt;&gt; 0, Source!BC229, 1)</f>
        <v>6.08</v>
      </c>
      <c r="K605" s="25">
        <f>Source!P229</f>
        <v>87.43</v>
      </c>
      <c r="L605" s="27"/>
    </row>
    <row r="606" spans="1:26" ht="14.25" x14ac:dyDescent="0.2">
      <c r="A606" s="40"/>
      <c r="B606" s="41"/>
      <c r="C606" s="41" t="s">
        <v>1335</v>
      </c>
      <c r="D606" s="24" t="s">
        <v>1336</v>
      </c>
      <c r="E606" s="11">
        <f>Source!BZ229</f>
        <v>128</v>
      </c>
      <c r="F606" s="51" t="str">
        <f>CONCATENATE(" )", Source!DL229, Source!FT229, "=", Source!FX229)</f>
        <v xml:space="preserve"> )*0,9=115,2</v>
      </c>
      <c r="G606" s="52"/>
      <c r="H606" s="25">
        <f>SUM(S601:S610)</f>
        <v>23.2</v>
      </c>
      <c r="I606" s="29"/>
      <c r="J606" s="23">
        <f>Source!AT229</f>
        <v>115</v>
      </c>
      <c r="K606" s="25">
        <f>SUM(T601:T610)</f>
        <v>140.82</v>
      </c>
      <c r="L606" s="27"/>
    </row>
    <row r="607" spans="1:26" ht="14.25" x14ac:dyDescent="0.2">
      <c r="A607" s="40"/>
      <c r="B607" s="41"/>
      <c r="C607" s="41" t="s">
        <v>1337</v>
      </c>
      <c r="D607" s="24" t="s">
        <v>1336</v>
      </c>
      <c r="E607" s="11">
        <f>Source!CA229</f>
        <v>83</v>
      </c>
      <c r="F607" s="51" t="str">
        <f>CONCATENATE(" )", Source!DM229, Source!FU229, "=", Source!FY229)</f>
        <v xml:space="preserve"> )*0,85=70,55</v>
      </c>
      <c r="G607" s="52"/>
      <c r="H607" s="25">
        <f>SUM(U601:U610)</f>
        <v>14.21</v>
      </c>
      <c r="I607" s="29"/>
      <c r="J607" s="23">
        <f>Source!AU229</f>
        <v>71</v>
      </c>
      <c r="K607" s="25">
        <f>SUM(V601:V610)</f>
        <v>86.94</v>
      </c>
      <c r="L607" s="27"/>
    </row>
    <row r="608" spans="1:26" ht="14.25" x14ac:dyDescent="0.2">
      <c r="A608" s="40"/>
      <c r="B608" s="41"/>
      <c r="C608" s="41" t="s">
        <v>1338</v>
      </c>
      <c r="D608" s="24" t="s">
        <v>1339</v>
      </c>
      <c r="E608" s="11">
        <f>Source!AQ229</f>
        <v>4.4000000000000004</v>
      </c>
      <c r="F608" s="25"/>
      <c r="G608" s="26" t="str">
        <f>Source!DI229</f>
        <v>)*1,15</v>
      </c>
      <c r="H608" s="25"/>
      <c r="I608" s="26"/>
      <c r="J608" s="26"/>
      <c r="K608" s="25"/>
      <c r="L608" s="37">
        <f>Source!U229</f>
        <v>2.024</v>
      </c>
    </row>
    <row r="609" spans="1:26" ht="14.25" x14ac:dyDescent="0.2">
      <c r="A609" s="40" t="str">
        <f>Source!E230</f>
        <v>60,1</v>
      </c>
      <c r="B609" s="41" t="str">
        <f>Source!F230</f>
        <v>19.2.01.01-0002</v>
      </c>
      <c r="C609" s="41" t="str">
        <f>Source!G230</f>
        <v>Виброизоляторы пружинные до № 39</v>
      </c>
      <c r="D609" s="24" t="str">
        <f>Source!H230</f>
        <v>шт.</v>
      </c>
      <c r="E609" s="11">
        <f>Source!I230</f>
        <v>4</v>
      </c>
      <c r="F609" s="25">
        <f>Source!AL230+Source!AM230+Source!AO230</f>
        <v>30.8</v>
      </c>
      <c r="G609" s="38" t="s">
        <v>3</v>
      </c>
      <c r="H609" s="25">
        <f>ROUND(Source!AC230*Source!I230, 2)+ROUND(Source!AD230*Source!I230, 2)+ROUND(Source!AF230*Source!I230, 2)</f>
        <v>123.2</v>
      </c>
      <c r="I609" s="26"/>
      <c r="J609" s="26">
        <f>IF(Source!BC230&lt;&gt; 0, Source!BC230, 1)</f>
        <v>6.08</v>
      </c>
      <c r="K609" s="25">
        <f>Source!O230</f>
        <v>749.06</v>
      </c>
      <c r="L609" s="27"/>
      <c r="S609">
        <f>ROUND((Source!FX230/100)*((ROUND(Source!AF230*Source!I230, 2)+ROUND(Source!AE230*Source!I230, 2))), 2)</f>
        <v>0</v>
      </c>
      <c r="T609">
        <f>Source!X230</f>
        <v>0</v>
      </c>
      <c r="U609">
        <f>ROUND((Source!FY230/100)*((ROUND(Source!AF230*Source!I230, 2)+ROUND(Source!AE230*Source!I230, 2))), 2)</f>
        <v>0</v>
      </c>
      <c r="V609">
        <f>Source!Y230</f>
        <v>0</v>
      </c>
      <c r="W609">
        <f>IF(Source!BI230&lt;=1,H609, 0)</f>
        <v>123.2</v>
      </c>
      <c r="X609">
        <f>IF(Source!BI230=2,H609, 0)</f>
        <v>0</v>
      </c>
      <c r="Y609">
        <f>IF(Source!BI230=3,H609, 0)</f>
        <v>0</v>
      </c>
      <c r="Z609">
        <f>IF(Source!BI230=4,H609, 0)</f>
        <v>0</v>
      </c>
    </row>
    <row r="610" spans="1:26" ht="14.25" x14ac:dyDescent="0.2">
      <c r="A610" s="42" t="str">
        <f>Source!E231</f>
        <v>60,2</v>
      </c>
      <c r="B610" s="43" t="str">
        <f>Source!F231</f>
        <v>19.2.01.01</v>
      </c>
      <c r="C610" s="43" t="str">
        <f>Source!G231</f>
        <v>Виброизоляторы пружинные</v>
      </c>
      <c r="D610" s="30" t="str">
        <f>Source!H231</f>
        <v>шт.</v>
      </c>
      <c r="E610" s="31">
        <f>Source!I231</f>
        <v>4</v>
      </c>
      <c r="F610" s="32">
        <f>Source!AL231+Source!AM231+Source!AO231</f>
        <v>0</v>
      </c>
      <c r="G610" s="39" t="s">
        <v>3</v>
      </c>
      <c r="H610" s="32">
        <f>ROUND(Source!AC231*Source!I231, 2)+ROUND(Source!AD231*Source!I231, 2)+ROUND(Source!AF231*Source!I231, 2)</f>
        <v>0</v>
      </c>
      <c r="I610" s="33"/>
      <c r="J610" s="33">
        <f>IF(Source!BC231&lt;&gt; 0, Source!BC231, 1)</f>
        <v>6.08</v>
      </c>
      <c r="K610" s="32">
        <f>Source!O231</f>
        <v>0</v>
      </c>
      <c r="L610" s="36"/>
      <c r="S610">
        <f>ROUND((Source!FX231/100)*((ROUND(Source!AF231*Source!I231, 2)+ROUND(Source!AE231*Source!I231, 2))), 2)</f>
        <v>0</v>
      </c>
      <c r="T610">
        <f>Source!X231</f>
        <v>0</v>
      </c>
      <c r="U610">
        <f>ROUND((Source!FY231/100)*((ROUND(Source!AF231*Source!I231, 2)+ROUND(Source!AE231*Source!I231, 2))), 2)</f>
        <v>0</v>
      </c>
      <c r="V610">
        <f>Source!Y231</f>
        <v>0</v>
      </c>
      <c r="W610">
        <f>IF(Source!BI231&lt;=1,H610, 0)</f>
        <v>0</v>
      </c>
      <c r="X610">
        <f>IF(Source!BI231=2,H610, 0)</f>
        <v>0</v>
      </c>
      <c r="Y610">
        <f>IF(Source!BI231=3,H610, 0)</f>
        <v>0</v>
      </c>
      <c r="Z610">
        <f>IF(Source!BI231=4,H610, 0)</f>
        <v>0</v>
      </c>
    </row>
    <row r="611" spans="1:26" ht="15" x14ac:dyDescent="0.25">
      <c r="G611" s="49">
        <f>H602+H603+H605+H606+H607+SUM(H609:H610)</f>
        <v>195.39999999999998</v>
      </c>
      <c r="H611" s="49"/>
      <c r="J611" s="49">
        <f>K602+K603+K605+K606+K607+SUM(K609:K610)</f>
        <v>1188.3599999999999</v>
      </c>
      <c r="K611" s="49"/>
      <c r="L611" s="35">
        <f>Source!U229</f>
        <v>2.024</v>
      </c>
      <c r="O611" s="20">
        <f>G611</f>
        <v>195.39999999999998</v>
      </c>
      <c r="P611" s="20">
        <f>J611</f>
        <v>1188.3599999999999</v>
      </c>
      <c r="Q611" s="20">
        <f>L611</f>
        <v>2.024</v>
      </c>
      <c r="W611">
        <f>IF(Source!BI229&lt;=1,H602+H603+H605+H606+H607, 0)</f>
        <v>72.199999999999989</v>
      </c>
      <c r="X611">
        <f>IF(Source!BI229=2,H602+H603+H605+H606+H607, 0)</f>
        <v>0</v>
      </c>
      <c r="Y611">
        <f>IF(Source!BI229=3,H602+H603+H605+H606+H607, 0)</f>
        <v>0</v>
      </c>
      <c r="Z611">
        <f>IF(Source!BI229=4,H602+H603+H605+H606+H607, 0)</f>
        <v>0</v>
      </c>
    </row>
    <row r="612" spans="1:26" ht="28.5" x14ac:dyDescent="0.2">
      <c r="A612" s="40" t="str">
        <f>Source!E232</f>
        <v>61</v>
      </c>
      <c r="B612" s="41" t="str">
        <f>Source!F232</f>
        <v>20-02-018-01</v>
      </c>
      <c r="C612" s="41" t="str">
        <f>Source!G232</f>
        <v>Установка вставок гибких к радиальным вентиляторам</v>
      </c>
      <c r="D612" s="24" t="str">
        <f>Source!H232</f>
        <v>м2</v>
      </c>
      <c r="E612" s="11">
        <f>Source!I232</f>
        <v>1.256</v>
      </c>
      <c r="F612" s="25">
        <f>Source!AL232+Source!AM232+Source!AO232</f>
        <v>54.58</v>
      </c>
      <c r="G612" s="26"/>
      <c r="H612" s="25"/>
      <c r="I612" s="26" t="str">
        <f>Source!BO232</f>
        <v/>
      </c>
      <c r="J612" s="26"/>
      <c r="K612" s="25"/>
      <c r="L612" s="27"/>
      <c r="S612">
        <f>ROUND((Source!FX232/100)*((ROUND(Source!AF232*Source!I232, 2)+ROUND(Source!AE232*Source!I232, 2))), 2)</f>
        <v>83.85</v>
      </c>
      <c r="T612">
        <f>Source!X232</f>
        <v>508.92</v>
      </c>
      <c r="U612">
        <f>ROUND((Source!FY232/100)*((ROUND(Source!AF232*Source!I232, 2)+ROUND(Source!AE232*Source!I232, 2))), 2)</f>
        <v>51.35</v>
      </c>
      <c r="V612">
        <f>Source!Y232</f>
        <v>314.2</v>
      </c>
    </row>
    <row r="613" spans="1:26" ht="14.25" x14ac:dyDescent="0.2">
      <c r="A613" s="40"/>
      <c r="B613" s="41"/>
      <c r="C613" s="41" t="s">
        <v>1333</v>
      </c>
      <c r="D613" s="24"/>
      <c r="E613" s="11"/>
      <c r="F613" s="25">
        <f>Source!AO232</f>
        <v>50.26</v>
      </c>
      <c r="G613" s="26" t="str">
        <f>Source!DG232</f>
        <v>)*1,15</v>
      </c>
      <c r="H613" s="25">
        <f>ROUND(Source!AF232*Source!I232, 2)</f>
        <v>72.599999999999994</v>
      </c>
      <c r="I613" s="26"/>
      <c r="J613" s="26">
        <f>IF(Source!BA232&lt;&gt; 0, Source!BA232, 1)</f>
        <v>6.08</v>
      </c>
      <c r="K613" s="25">
        <f>Source!S232</f>
        <v>441.39</v>
      </c>
      <c r="L613" s="27"/>
      <c r="R613">
        <f>H613</f>
        <v>72.599999999999994</v>
      </c>
    </row>
    <row r="614" spans="1:26" ht="14.25" x14ac:dyDescent="0.2">
      <c r="A614" s="40"/>
      <c r="B614" s="41"/>
      <c r="C614" s="41" t="s">
        <v>342</v>
      </c>
      <c r="D614" s="24"/>
      <c r="E614" s="11"/>
      <c r="F614" s="25">
        <f>Source!AM232</f>
        <v>0.66</v>
      </c>
      <c r="G614" s="26" t="str">
        <f>Source!DE232</f>
        <v>)*1,25</v>
      </c>
      <c r="H614" s="25">
        <f>ROUND(Source!AD232*Source!I232, 2)</f>
        <v>1.04</v>
      </c>
      <c r="I614" s="26"/>
      <c r="J614" s="26">
        <f>IF(Source!BB232&lt;&gt; 0, Source!BB232, 1)</f>
        <v>6.08</v>
      </c>
      <c r="K614" s="25">
        <f>Source!Q232</f>
        <v>6.34</v>
      </c>
      <c r="L614" s="27"/>
    </row>
    <row r="615" spans="1:26" ht="14.25" x14ac:dyDescent="0.2">
      <c r="A615" s="40"/>
      <c r="B615" s="41"/>
      <c r="C615" s="41" t="s">
        <v>1334</v>
      </c>
      <c r="D615" s="24"/>
      <c r="E615" s="11"/>
      <c r="F615" s="25">
        <f>Source!AN232</f>
        <v>0.12</v>
      </c>
      <c r="G615" s="26" t="str">
        <f>Source!DF232</f>
        <v>)*1,25</v>
      </c>
      <c r="H615" s="28">
        <f>ROUND(Source!AE232*Source!I232, 2)</f>
        <v>0.19</v>
      </c>
      <c r="I615" s="26"/>
      <c r="J615" s="26">
        <f>IF(Source!BS232&lt;&gt; 0, Source!BS232, 1)</f>
        <v>6.08</v>
      </c>
      <c r="K615" s="28">
        <f>Source!R232</f>
        <v>1.1499999999999999</v>
      </c>
      <c r="L615" s="27"/>
      <c r="R615">
        <f>H615</f>
        <v>0.19</v>
      </c>
    </row>
    <row r="616" spans="1:26" ht="14.25" x14ac:dyDescent="0.2">
      <c r="A616" s="40"/>
      <c r="B616" s="41"/>
      <c r="C616" s="41" t="s">
        <v>1340</v>
      </c>
      <c r="D616" s="24"/>
      <c r="E616" s="11"/>
      <c r="F616" s="25">
        <f>Source!AL232</f>
        <v>3.66</v>
      </c>
      <c r="G616" s="26" t="str">
        <f>Source!DD232</f>
        <v/>
      </c>
      <c r="H616" s="25">
        <f>ROUND(Source!AC232*Source!I232, 2)</f>
        <v>4.5999999999999996</v>
      </c>
      <c r="I616" s="26"/>
      <c r="J616" s="26">
        <f>IF(Source!BC232&lt;&gt; 0, Source!BC232, 1)</f>
        <v>6.08</v>
      </c>
      <c r="K616" s="25">
        <f>Source!P232</f>
        <v>27.95</v>
      </c>
      <c r="L616" s="27"/>
    </row>
    <row r="617" spans="1:26" ht="14.25" x14ac:dyDescent="0.2">
      <c r="A617" s="40"/>
      <c r="B617" s="41"/>
      <c r="C617" s="41" t="s">
        <v>1335</v>
      </c>
      <c r="D617" s="24" t="s">
        <v>1336</v>
      </c>
      <c r="E617" s="11">
        <f>Source!BZ232</f>
        <v>128</v>
      </c>
      <c r="F617" s="51" t="str">
        <f>CONCATENATE(" )", Source!DL232, Source!FT232, "=", Source!FX232)</f>
        <v xml:space="preserve"> )*0,9=115,2</v>
      </c>
      <c r="G617" s="52"/>
      <c r="H617" s="25">
        <f>SUM(S612:S621)</f>
        <v>83.85</v>
      </c>
      <c r="I617" s="29"/>
      <c r="J617" s="23">
        <f>Source!AT232</f>
        <v>115</v>
      </c>
      <c r="K617" s="25">
        <f>SUM(T612:T621)</f>
        <v>508.92</v>
      </c>
      <c r="L617" s="27"/>
    </row>
    <row r="618" spans="1:26" ht="14.25" x14ac:dyDescent="0.2">
      <c r="A618" s="40"/>
      <c r="B618" s="41"/>
      <c r="C618" s="41" t="s">
        <v>1337</v>
      </c>
      <c r="D618" s="24" t="s">
        <v>1336</v>
      </c>
      <c r="E618" s="11">
        <f>Source!CA232</f>
        <v>83</v>
      </c>
      <c r="F618" s="51" t="str">
        <f>CONCATENATE(" )", Source!DM232, Source!FU232, "=", Source!FY232)</f>
        <v xml:space="preserve"> )*0,85=70,55</v>
      </c>
      <c r="G618" s="52"/>
      <c r="H618" s="25">
        <f>SUM(U612:U621)</f>
        <v>51.35</v>
      </c>
      <c r="I618" s="29"/>
      <c r="J618" s="23">
        <f>Source!AU232</f>
        <v>71</v>
      </c>
      <c r="K618" s="25">
        <f>SUM(V612:V621)</f>
        <v>314.2</v>
      </c>
      <c r="L618" s="27"/>
    </row>
    <row r="619" spans="1:26" ht="14.25" x14ac:dyDescent="0.2">
      <c r="A619" s="40"/>
      <c r="B619" s="41"/>
      <c r="C619" s="41" t="s">
        <v>1338</v>
      </c>
      <c r="D619" s="24" t="s">
        <v>1339</v>
      </c>
      <c r="E619" s="11">
        <f>Source!AQ232</f>
        <v>5.75</v>
      </c>
      <c r="F619" s="25"/>
      <c r="G619" s="26" t="str">
        <f>Source!DI232</f>
        <v>)*1,15</v>
      </c>
      <c r="H619" s="25"/>
      <c r="I619" s="26"/>
      <c r="J619" s="26"/>
      <c r="K619" s="25"/>
      <c r="L619" s="37">
        <f>Source!U232</f>
        <v>8.305299999999999</v>
      </c>
    </row>
    <row r="620" spans="1:26" ht="57" x14ac:dyDescent="0.2">
      <c r="A620" s="40" t="str">
        <f>Source!E233</f>
        <v>61,1</v>
      </c>
      <c r="B620" s="41" t="str">
        <f>Source!F233</f>
        <v>19.2.01.04-0003</v>
      </c>
      <c r="C620" s="41" t="str">
        <f>Source!G233</f>
        <v>Вставки гибкие к радиальным (центробежным) вентиляторам из парусины и оцинкованной стали типа ВГ-В, диаметром 400 мм</v>
      </c>
      <c r="D620" s="24" t="str">
        <f>Source!H233</f>
        <v>шт.</v>
      </c>
      <c r="E620" s="11">
        <f>Source!I233</f>
        <v>2</v>
      </c>
      <c r="F620" s="25">
        <f>Source!AL233+Source!AM233+Source!AO233</f>
        <v>82.34</v>
      </c>
      <c r="G620" s="38" t="s">
        <v>3</v>
      </c>
      <c r="H620" s="25">
        <f>ROUND(Source!AC233*Source!I233, 2)+ROUND(Source!AD233*Source!I233, 2)+ROUND(Source!AF233*Source!I233, 2)</f>
        <v>164.68</v>
      </c>
      <c r="I620" s="26"/>
      <c r="J620" s="26">
        <f>IF(Source!BC233&lt;&gt; 0, Source!BC233, 1)</f>
        <v>6.08</v>
      </c>
      <c r="K620" s="25">
        <f>Source!O233</f>
        <v>1001.25</v>
      </c>
      <c r="L620" s="27"/>
      <c r="S620">
        <f>ROUND((Source!FX233/100)*((ROUND(Source!AF233*Source!I233, 2)+ROUND(Source!AE233*Source!I233, 2))), 2)</f>
        <v>0</v>
      </c>
      <c r="T620">
        <f>Source!X233</f>
        <v>0</v>
      </c>
      <c r="U620">
        <f>ROUND((Source!FY233/100)*((ROUND(Source!AF233*Source!I233, 2)+ROUND(Source!AE233*Source!I233, 2))), 2)</f>
        <v>0</v>
      </c>
      <c r="V620">
        <f>Source!Y233</f>
        <v>0</v>
      </c>
      <c r="W620">
        <f>IF(Source!BI233&lt;=1,H620, 0)</f>
        <v>164.68</v>
      </c>
      <c r="X620">
        <f>IF(Source!BI233=2,H620, 0)</f>
        <v>0</v>
      </c>
      <c r="Y620">
        <f>IF(Source!BI233=3,H620, 0)</f>
        <v>0</v>
      </c>
      <c r="Z620">
        <f>IF(Source!BI233=4,H620, 0)</f>
        <v>0</v>
      </c>
    </row>
    <row r="621" spans="1:26" ht="14.25" x14ac:dyDescent="0.2">
      <c r="A621" s="42" t="str">
        <f>Source!E234</f>
        <v>61,2</v>
      </c>
      <c r="B621" s="43" t="str">
        <f>Source!F234</f>
        <v>19.2.01.05</v>
      </c>
      <c r="C621" s="43" t="str">
        <f>Source!G234</f>
        <v>Вставки гибкие</v>
      </c>
      <c r="D621" s="30" t="str">
        <f>Source!H234</f>
        <v>м2</v>
      </c>
      <c r="E621" s="31">
        <f>Source!I234</f>
        <v>1.256</v>
      </c>
      <c r="F621" s="32">
        <f>Source!AL234+Source!AM234+Source!AO234</f>
        <v>0</v>
      </c>
      <c r="G621" s="39" t="s">
        <v>3</v>
      </c>
      <c r="H621" s="32">
        <f>ROUND(Source!AC234*Source!I234, 2)+ROUND(Source!AD234*Source!I234, 2)+ROUND(Source!AF234*Source!I234, 2)</f>
        <v>0</v>
      </c>
      <c r="I621" s="33"/>
      <c r="J621" s="33">
        <f>IF(Source!BC234&lt;&gt; 0, Source!BC234, 1)</f>
        <v>6.08</v>
      </c>
      <c r="K621" s="32">
        <f>Source!O234</f>
        <v>0</v>
      </c>
      <c r="L621" s="36"/>
      <c r="S621">
        <f>ROUND((Source!FX234/100)*((ROUND(Source!AF234*Source!I234, 2)+ROUND(Source!AE234*Source!I234, 2))), 2)</f>
        <v>0</v>
      </c>
      <c r="T621">
        <f>Source!X234</f>
        <v>0</v>
      </c>
      <c r="U621">
        <f>ROUND((Source!FY234/100)*((ROUND(Source!AF234*Source!I234, 2)+ROUND(Source!AE234*Source!I234, 2))), 2)</f>
        <v>0</v>
      </c>
      <c r="V621">
        <f>Source!Y234</f>
        <v>0</v>
      </c>
      <c r="W621">
        <f>IF(Source!BI234&lt;=1,H621, 0)</f>
        <v>0</v>
      </c>
      <c r="X621">
        <f>IF(Source!BI234=2,H621, 0)</f>
        <v>0</v>
      </c>
      <c r="Y621">
        <f>IF(Source!BI234=3,H621, 0)</f>
        <v>0</v>
      </c>
      <c r="Z621">
        <f>IF(Source!BI234=4,H621, 0)</f>
        <v>0</v>
      </c>
    </row>
    <row r="622" spans="1:26" ht="15" x14ac:dyDescent="0.25">
      <c r="G622" s="49">
        <f>H613+H614+H616+H617+H618+SUM(H620:H621)</f>
        <v>378.12</v>
      </c>
      <c r="H622" s="49"/>
      <c r="J622" s="49">
        <f>K613+K614+K616+K617+K618+SUM(K620:K621)</f>
        <v>2300.0500000000002</v>
      </c>
      <c r="K622" s="49"/>
      <c r="L622" s="35">
        <f>Source!U232</f>
        <v>8.305299999999999</v>
      </c>
      <c r="O622" s="20">
        <f>G622</f>
        <v>378.12</v>
      </c>
      <c r="P622" s="20">
        <f>J622</f>
        <v>2300.0500000000002</v>
      </c>
      <c r="Q622" s="20">
        <f>L622</f>
        <v>8.305299999999999</v>
      </c>
      <c r="W622">
        <f>IF(Source!BI232&lt;=1,H613+H614+H616+H617+H618, 0)</f>
        <v>213.43999999999997</v>
      </c>
      <c r="X622">
        <f>IF(Source!BI232=2,H613+H614+H616+H617+H618, 0)</f>
        <v>0</v>
      </c>
      <c r="Y622">
        <f>IF(Source!BI232=3,H613+H614+H616+H617+H618, 0)</f>
        <v>0</v>
      </c>
      <c r="Z622">
        <f>IF(Source!BI232=4,H613+H614+H616+H617+H618, 0)</f>
        <v>0</v>
      </c>
    </row>
    <row r="623" spans="1:26" ht="28.5" x14ac:dyDescent="0.2">
      <c r="A623" s="40" t="str">
        <f>Source!E235</f>
        <v>62</v>
      </c>
      <c r="B623" s="41" t="str">
        <f>Source!F235</f>
        <v>20-02-004-02</v>
      </c>
      <c r="C623" s="41" t="str">
        <f>Source!G235</f>
        <v>Установка клапанов обратных диаметром до 560 мм</v>
      </c>
      <c r="D623" s="24" t="str">
        <f>Source!H235</f>
        <v>ШТ</v>
      </c>
      <c r="E623" s="11">
        <f>Source!I235</f>
        <v>1</v>
      </c>
      <c r="F623" s="25">
        <f>Source!AL235+Source!AM235+Source!AO235</f>
        <v>22.75</v>
      </c>
      <c r="G623" s="26"/>
      <c r="H623" s="25"/>
      <c r="I623" s="26" t="str">
        <f>Source!BO235</f>
        <v/>
      </c>
      <c r="J623" s="26"/>
      <c r="K623" s="25"/>
      <c r="L623" s="27"/>
      <c r="S623">
        <f>ROUND((Source!FX235/100)*((ROUND(Source!AF235*Source!I235, 2)+ROUND(Source!AE235*Source!I235, 2))), 2)</f>
        <v>15.19</v>
      </c>
      <c r="T623">
        <f>Source!X235</f>
        <v>92.22</v>
      </c>
      <c r="U623">
        <f>ROUND((Source!FY235/100)*((ROUND(Source!AF235*Source!I235, 2)+ROUND(Source!AE235*Source!I235, 2))), 2)</f>
        <v>9.31</v>
      </c>
      <c r="V623">
        <f>Source!Y235</f>
        <v>56.93</v>
      </c>
    </row>
    <row r="624" spans="1:26" ht="14.25" x14ac:dyDescent="0.2">
      <c r="A624" s="40"/>
      <c r="B624" s="41"/>
      <c r="C624" s="41" t="s">
        <v>1333</v>
      </c>
      <c r="D624" s="24"/>
      <c r="E624" s="11"/>
      <c r="F624" s="25">
        <f>Source!AO235</f>
        <v>11.34</v>
      </c>
      <c r="G624" s="26" t="str">
        <f>Source!DG235</f>
        <v>)*1,15</v>
      </c>
      <c r="H624" s="25">
        <f>ROUND(Source!AF235*Source!I235, 2)</f>
        <v>13.04</v>
      </c>
      <c r="I624" s="26"/>
      <c r="J624" s="26">
        <f>IF(Source!BA235&lt;&gt; 0, Source!BA235, 1)</f>
        <v>6.08</v>
      </c>
      <c r="K624" s="25">
        <f>Source!S235</f>
        <v>79.28</v>
      </c>
      <c r="L624" s="27"/>
      <c r="R624">
        <f>H624</f>
        <v>13.04</v>
      </c>
    </row>
    <row r="625" spans="1:26" ht="14.25" x14ac:dyDescent="0.2">
      <c r="A625" s="40"/>
      <c r="B625" s="41"/>
      <c r="C625" s="41" t="s">
        <v>342</v>
      </c>
      <c r="D625" s="24"/>
      <c r="E625" s="11"/>
      <c r="F625" s="25">
        <f>Source!AM235</f>
        <v>1.66</v>
      </c>
      <c r="G625" s="26" t="str">
        <f>Source!DE235</f>
        <v>)*1,25</v>
      </c>
      <c r="H625" s="25">
        <f>ROUND(Source!AD235*Source!I235, 2)</f>
        <v>2.08</v>
      </c>
      <c r="I625" s="26"/>
      <c r="J625" s="26">
        <f>IF(Source!BB235&lt;&gt; 0, Source!BB235, 1)</f>
        <v>6.08</v>
      </c>
      <c r="K625" s="25">
        <f>Source!Q235</f>
        <v>12.65</v>
      </c>
      <c r="L625" s="27"/>
    </row>
    <row r="626" spans="1:26" ht="14.25" x14ac:dyDescent="0.2">
      <c r="A626" s="40"/>
      <c r="B626" s="41"/>
      <c r="C626" s="41" t="s">
        <v>1334</v>
      </c>
      <c r="D626" s="24"/>
      <c r="E626" s="11"/>
      <c r="F626" s="25">
        <f>Source!AN235</f>
        <v>0.12</v>
      </c>
      <c r="G626" s="26" t="str">
        <f>Source!DF235</f>
        <v>)*1,25</v>
      </c>
      <c r="H626" s="28">
        <f>ROUND(Source!AE235*Source!I235, 2)</f>
        <v>0.15</v>
      </c>
      <c r="I626" s="26"/>
      <c r="J626" s="26">
        <f>IF(Source!BS235&lt;&gt; 0, Source!BS235, 1)</f>
        <v>6.08</v>
      </c>
      <c r="K626" s="28">
        <f>Source!R235</f>
        <v>0.91</v>
      </c>
      <c r="L626" s="27"/>
      <c r="R626">
        <f>H626</f>
        <v>0.15</v>
      </c>
    </row>
    <row r="627" spans="1:26" ht="14.25" x14ac:dyDescent="0.2">
      <c r="A627" s="40"/>
      <c r="B627" s="41"/>
      <c r="C627" s="41" t="s">
        <v>1340</v>
      </c>
      <c r="D627" s="24"/>
      <c r="E627" s="11"/>
      <c r="F627" s="25">
        <f>Source!AL235</f>
        <v>9.75</v>
      </c>
      <c r="G627" s="26" t="str">
        <f>Source!DD235</f>
        <v/>
      </c>
      <c r="H627" s="25">
        <f>ROUND(Source!AC235*Source!I235, 2)</f>
        <v>9.75</v>
      </c>
      <c r="I627" s="26"/>
      <c r="J627" s="26">
        <f>IF(Source!BC235&lt;&gt; 0, Source!BC235, 1)</f>
        <v>6.08</v>
      </c>
      <c r="K627" s="25">
        <f>Source!P235</f>
        <v>59.28</v>
      </c>
      <c r="L627" s="27"/>
    </row>
    <row r="628" spans="1:26" ht="14.25" x14ac:dyDescent="0.2">
      <c r="A628" s="40"/>
      <c r="B628" s="41"/>
      <c r="C628" s="41" t="s">
        <v>1335</v>
      </c>
      <c r="D628" s="24" t="s">
        <v>1336</v>
      </c>
      <c r="E628" s="11">
        <f>Source!BZ235</f>
        <v>128</v>
      </c>
      <c r="F628" s="51" t="str">
        <f>CONCATENATE(" )", Source!DL235, Source!FT235, "=", Source!FX235)</f>
        <v xml:space="preserve"> )*0,9=115,2</v>
      </c>
      <c r="G628" s="52"/>
      <c r="H628" s="25">
        <f>SUM(S623:S631)</f>
        <v>15.19</v>
      </c>
      <c r="I628" s="29"/>
      <c r="J628" s="23">
        <f>Source!AT235</f>
        <v>115</v>
      </c>
      <c r="K628" s="25">
        <f>SUM(T623:T631)</f>
        <v>92.22</v>
      </c>
      <c r="L628" s="27"/>
    </row>
    <row r="629" spans="1:26" ht="14.25" x14ac:dyDescent="0.2">
      <c r="A629" s="40"/>
      <c r="B629" s="41"/>
      <c r="C629" s="41" t="s">
        <v>1337</v>
      </c>
      <c r="D629" s="24" t="s">
        <v>1336</v>
      </c>
      <c r="E629" s="11">
        <f>Source!CA235</f>
        <v>83</v>
      </c>
      <c r="F629" s="51" t="str">
        <f>CONCATENATE(" )", Source!DM235, Source!FU235, "=", Source!FY235)</f>
        <v xml:space="preserve"> )*0,85=70,55</v>
      </c>
      <c r="G629" s="52"/>
      <c r="H629" s="25">
        <f>SUM(U623:U631)</f>
        <v>9.31</v>
      </c>
      <c r="I629" s="29"/>
      <c r="J629" s="23">
        <f>Source!AU235</f>
        <v>71</v>
      </c>
      <c r="K629" s="25">
        <f>SUM(V623:V631)</f>
        <v>56.93</v>
      </c>
      <c r="L629" s="27"/>
    </row>
    <row r="630" spans="1:26" ht="14.25" x14ac:dyDescent="0.2">
      <c r="A630" s="40"/>
      <c r="B630" s="41"/>
      <c r="C630" s="41" t="s">
        <v>1338</v>
      </c>
      <c r="D630" s="24" t="s">
        <v>1339</v>
      </c>
      <c r="E630" s="11">
        <f>Source!AQ235</f>
        <v>1.28</v>
      </c>
      <c r="F630" s="25"/>
      <c r="G630" s="26" t="str">
        <f>Source!DI235</f>
        <v>)*1,15</v>
      </c>
      <c r="H630" s="25"/>
      <c r="I630" s="26"/>
      <c r="J630" s="26"/>
      <c r="K630" s="25"/>
      <c r="L630" s="37">
        <f>Source!U235</f>
        <v>1.472</v>
      </c>
    </row>
    <row r="631" spans="1:26" ht="28.5" x14ac:dyDescent="0.2">
      <c r="A631" s="42" t="str">
        <f>Source!E236</f>
        <v>62,1</v>
      </c>
      <c r="B631" s="43" t="str">
        <f>Source!F236</f>
        <v>19.3.01.09-0008</v>
      </c>
      <c r="C631" s="43" t="str">
        <f>Source!G236</f>
        <v>Клапаны обратные "Systemair" RSK диаметром 400 мм</v>
      </c>
      <c r="D631" s="30" t="str">
        <f>Source!H236</f>
        <v>шт.</v>
      </c>
      <c r="E631" s="31">
        <f>Source!I236</f>
        <v>1</v>
      </c>
      <c r="F631" s="32">
        <f>Source!AL236+Source!AM236+Source!AO236</f>
        <v>415.81</v>
      </c>
      <c r="G631" s="39" t="s">
        <v>3</v>
      </c>
      <c r="H631" s="32">
        <f>ROUND(Source!AC236*Source!I236, 2)+ROUND(Source!AD236*Source!I236, 2)+ROUND(Source!AF236*Source!I236, 2)</f>
        <v>415.81</v>
      </c>
      <c r="I631" s="33"/>
      <c r="J631" s="33">
        <f>IF(Source!BC236&lt;&gt; 0, Source!BC236, 1)</f>
        <v>6.08</v>
      </c>
      <c r="K631" s="32">
        <f>Source!O236</f>
        <v>2528.12</v>
      </c>
      <c r="L631" s="36"/>
      <c r="S631">
        <f>ROUND((Source!FX236/100)*((ROUND(Source!AF236*Source!I236, 2)+ROUND(Source!AE236*Source!I236, 2))), 2)</f>
        <v>0</v>
      </c>
      <c r="T631">
        <f>Source!X236</f>
        <v>0</v>
      </c>
      <c r="U631">
        <f>ROUND((Source!FY236/100)*((ROUND(Source!AF236*Source!I236, 2)+ROUND(Source!AE236*Source!I236, 2))), 2)</f>
        <v>0</v>
      </c>
      <c r="V631">
        <f>Source!Y236</f>
        <v>0</v>
      </c>
      <c r="W631">
        <f>IF(Source!BI236&lt;=1,H631, 0)</f>
        <v>415.81</v>
      </c>
      <c r="X631">
        <f>IF(Source!BI236=2,H631, 0)</f>
        <v>0</v>
      </c>
      <c r="Y631">
        <f>IF(Source!BI236=3,H631, 0)</f>
        <v>0</v>
      </c>
      <c r="Z631">
        <f>IF(Source!BI236=4,H631, 0)</f>
        <v>0</v>
      </c>
    </row>
    <row r="632" spans="1:26" ht="15" x14ac:dyDescent="0.25">
      <c r="G632" s="49">
        <f>H624+H625+H627+H628+H629+SUM(H631:H631)</f>
        <v>465.18</v>
      </c>
      <c r="H632" s="49"/>
      <c r="J632" s="49">
        <f>K624+K625+K627+K628+K629+SUM(K631:K631)</f>
        <v>2828.48</v>
      </c>
      <c r="K632" s="49"/>
      <c r="L632" s="35">
        <f>Source!U235</f>
        <v>1.472</v>
      </c>
      <c r="O632" s="20">
        <f>G632</f>
        <v>465.18</v>
      </c>
      <c r="P632" s="20">
        <f>J632</f>
        <v>2828.48</v>
      </c>
      <c r="Q632" s="20">
        <f>L632</f>
        <v>1.472</v>
      </c>
      <c r="W632">
        <f>IF(Source!BI235&lt;=1,H624+H625+H627+H628+H629, 0)</f>
        <v>49.37</v>
      </c>
      <c r="X632">
        <f>IF(Source!BI235=2,H624+H625+H627+H628+H629, 0)</f>
        <v>0</v>
      </c>
      <c r="Y632">
        <f>IF(Source!BI235=3,H624+H625+H627+H628+H629, 0)</f>
        <v>0</v>
      </c>
      <c r="Z632">
        <f>IF(Source!BI235=4,H624+H625+H627+H628+H629, 0)</f>
        <v>0</v>
      </c>
    </row>
    <row r="633" spans="1:26" ht="57" x14ac:dyDescent="0.2">
      <c r="A633" s="40" t="str">
        <f>Source!E237</f>
        <v>63</v>
      </c>
      <c r="B633" s="41" t="str">
        <f>Source!F237</f>
        <v>20-01-001-04</v>
      </c>
      <c r="C633" s="41" t="str">
        <f>Source!G237</f>
        <v>Прокладка воздуховодов из листовой, оцинкованной стали и алюминия класса Н (нормальные) толщиной 0,6 мм, диаметром до 250 мм</v>
      </c>
      <c r="D633" s="24" t="str">
        <f>Source!H237</f>
        <v>100 м2</v>
      </c>
      <c r="E633" s="11">
        <f>Source!I237</f>
        <v>0.31903999999999999</v>
      </c>
      <c r="F633" s="25">
        <f>Source!AL237+Source!AM237+Source!AO237</f>
        <v>2029.6499999999999</v>
      </c>
      <c r="G633" s="26"/>
      <c r="H633" s="25"/>
      <c r="I633" s="26" t="str">
        <f>Source!BO237</f>
        <v/>
      </c>
      <c r="J633" s="26"/>
      <c r="K633" s="25"/>
      <c r="L633" s="27"/>
      <c r="S633">
        <f>ROUND((Source!FX237/100)*((ROUND(Source!AF237*Source!I237, 2)+ROUND(Source!AE237*Source!I237, 2))), 2)</f>
        <v>627.58000000000004</v>
      </c>
      <c r="T633">
        <f>Source!X237</f>
        <v>3809.08</v>
      </c>
      <c r="U633">
        <f>ROUND((Source!FY237/100)*((ROUND(Source!AF237*Source!I237, 2)+ROUND(Source!AE237*Source!I237, 2))), 2)</f>
        <v>384.34</v>
      </c>
      <c r="V633">
        <f>Source!Y237</f>
        <v>2351.69</v>
      </c>
    </row>
    <row r="634" spans="1:26" ht="14.25" x14ac:dyDescent="0.2">
      <c r="A634" s="40"/>
      <c r="B634" s="41"/>
      <c r="C634" s="41" t="s">
        <v>1333</v>
      </c>
      <c r="D634" s="24"/>
      <c r="E634" s="11"/>
      <c r="F634" s="25">
        <f>Source!AO237</f>
        <v>1467.1</v>
      </c>
      <c r="G634" s="26" t="str">
        <f>Source!DG237</f>
        <v>)*1,15</v>
      </c>
      <c r="H634" s="25">
        <f>ROUND(Source!AF237*Source!I237, 2)</f>
        <v>538.27</v>
      </c>
      <c r="I634" s="26"/>
      <c r="J634" s="26">
        <f>IF(Source!BA237&lt;&gt; 0, Source!BA237, 1)</f>
        <v>6.08</v>
      </c>
      <c r="K634" s="25">
        <f>Source!S237</f>
        <v>3272.71</v>
      </c>
      <c r="L634" s="27"/>
      <c r="R634">
        <f>H634</f>
        <v>538.27</v>
      </c>
    </row>
    <row r="635" spans="1:26" ht="14.25" x14ac:dyDescent="0.2">
      <c r="A635" s="40"/>
      <c r="B635" s="41"/>
      <c r="C635" s="41" t="s">
        <v>342</v>
      </c>
      <c r="D635" s="24"/>
      <c r="E635" s="11"/>
      <c r="F635" s="25">
        <f>Source!AM237</f>
        <v>127.9</v>
      </c>
      <c r="G635" s="26" t="str">
        <f>Source!DE237</f>
        <v>)*1,25</v>
      </c>
      <c r="H635" s="25">
        <f>ROUND(Source!AD237*Source!I237, 2)</f>
        <v>51.01</v>
      </c>
      <c r="I635" s="26"/>
      <c r="J635" s="26">
        <f>IF(Source!BB237&lt;&gt; 0, Source!BB237, 1)</f>
        <v>6.08</v>
      </c>
      <c r="K635" s="25">
        <f>Source!Q237</f>
        <v>310.13</v>
      </c>
      <c r="L635" s="27"/>
    </row>
    <row r="636" spans="1:26" ht="14.25" x14ac:dyDescent="0.2">
      <c r="A636" s="40"/>
      <c r="B636" s="41"/>
      <c r="C636" s="41" t="s">
        <v>1334</v>
      </c>
      <c r="D636" s="24"/>
      <c r="E636" s="11"/>
      <c r="F636" s="25">
        <f>Source!AN237</f>
        <v>16.3</v>
      </c>
      <c r="G636" s="26" t="str">
        <f>Source!DF237</f>
        <v>)*1,25</v>
      </c>
      <c r="H636" s="28">
        <f>ROUND(Source!AE237*Source!I237, 2)</f>
        <v>6.5</v>
      </c>
      <c r="I636" s="26"/>
      <c r="J636" s="26">
        <f>IF(Source!BS237&lt;&gt; 0, Source!BS237, 1)</f>
        <v>6.08</v>
      </c>
      <c r="K636" s="28">
        <f>Source!R237</f>
        <v>39.53</v>
      </c>
      <c r="L636" s="27"/>
      <c r="R636">
        <f>H636</f>
        <v>6.5</v>
      </c>
    </row>
    <row r="637" spans="1:26" ht="14.25" x14ac:dyDescent="0.2">
      <c r="A637" s="40"/>
      <c r="B637" s="41"/>
      <c r="C637" s="41" t="s">
        <v>1340</v>
      </c>
      <c r="D637" s="24"/>
      <c r="E637" s="11"/>
      <c r="F637" s="25">
        <f>Source!AL237</f>
        <v>434.65</v>
      </c>
      <c r="G637" s="26" t="str">
        <f>Source!DD237</f>
        <v/>
      </c>
      <c r="H637" s="25">
        <f>ROUND(Source!AC237*Source!I237, 2)</f>
        <v>138.66999999999999</v>
      </c>
      <c r="I637" s="26"/>
      <c r="J637" s="26">
        <f>IF(Source!BC237&lt;&gt; 0, Source!BC237, 1)</f>
        <v>6.08</v>
      </c>
      <c r="K637" s="25">
        <f>Source!P237</f>
        <v>843.12</v>
      </c>
      <c r="L637" s="27"/>
    </row>
    <row r="638" spans="1:26" ht="14.25" x14ac:dyDescent="0.2">
      <c r="A638" s="40"/>
      <c r="B638" s="41"/>
      <c r="C638" s="41" t="s">
        <v>1335</v>
      </c>
      <c r="D638" s="24" t="s">
        <v>1336</v>
      </c>
      <c r="E638" s="11">
        <f>Source!BZ237</f>
        <v>128</v>
      </c>
      <c r="F638" s="51" t="str">
        <f>CONCATENATE(" )", Source!DL237, Source!FT237, "=", Source!FX237)</f>
        <v xml:space="preserve"> )*0,9=115,2</v>
      </c>
      <c r="G638" s="52"/>
      <c r="H638" s="25">
        <f>SUM(S633:S645)</f>
        <v>627.58000000000004</v>
      </c>
      <c r="I638" s="29"/>
      <c r="J638" s="23">
        <f>Source!AT237</f>
        <v>115</v>
      </c>
      <c r="K638" s="25">
        <f>SUM(T633:T645)</f>
        <v>3809.08</v>
      </c>
      <c r="L638" s="27"/>
    </row>
    <row r="639" spans="1:26" ht="14.25" x14ac:dyDescent="0.2">
      <c r="A639" s="40"/>
      <c r="B639" s="41"/>
      <c r="C639" s="41" t="s">
        <v>1337</v>
      </c>
      <c r="D639" s="24" t="s">
        <v>1336</v>
      </c>
      <c r="E639" s="11">
        <f>Source!CA237</f>
        <v>83</v>
      </c>
      <c r="F639" s="51" t="str">
        <f>CONCATENATE(" )", Source!DM237, Source!FU237, "=", Source!FY237)</f>
        <v xml:space="preserve"> )*0,85=70,55</v>
      </c>
      <c r="G639" s="52"/>
      <c r="H639" s="25">
        <f>SUM(U633:U645)</f>
        <v>384.34</v>
      </c>
      <c r="I639" s="29"/>
      <c r="J639" s="23">
        <f>Source!AU237</f>
        <v>71</v>
      </c>
      <c r="K639" s="25">
        <f>SUM(V633:V645)</f>
        <v>2351.69</v>
      </c>
      <c r="L639" s="27"/>
    </row>
    <row r="640" spans="1:26" ht="14.25" x14ac:dyDescent="0.2">
      <c r="A640" s="40"/>
      <c r="B640" s="41"/>
      <c r="C640" s="41" t="s">
        <v>1338</v>
      </c>
      <c r="D640" s="24" t="s">
        <v>1339</v>
      </c>
      <c r="E640" s="11">
        <f>Source!AQ237</f>
        <v>167.86</v>
      </c>
      <c r="F640" s="25"/>
      <c r="G640" s="26" t="str">
        <f>Source!DI237</f>
        <v>)*1,15</v>
      </c>
      <c r="H640" s="25"/>
      <c r="I640" s="26"/>
      <c r="J640" s="26"/>
      <c r="K640" s="25"/>
      <c r="L640" s="37">
        <f>Source!U237</f>
        <v>61.587162559999996</v>
      </c>
    </row>
    <row r="641" spans="1:26" ht="71.25" x14ac:dyDescent="0.2">
      <c r="A641" s="40" t="str">
        <f>Source!E238</f>
        <v>63,1</v>
      </c>
      <c r="B641" s="41" t="str">
        <f>Source!F238</f>
        <v>19.1.01.11-0001</v>
      </c>
      <c r="C641" s="41" t="str">
        <f>Source!G238</f>
        <v>Крепления для воздуховодов оцинкованные (подвески СТД, подвески регулируемые СТД, тяги, хомуты, кронштейны, траверсы, ленты, шпильки, профили)</v>
      </c>
      <c r="D641" s="24" t="str">
        <f>Source!H238</f>
        <v>т</v>
      </c>
      <c r="E641" s="11">
        <f>Source!I238</f>
        <v>9.0000000000000011E-2</v>
      </c>
      <c r="F641" s="25">
        <f>Source!AL238+Source!AM238+Source!AO238</f>
        <v>12676.79</v>
      </c>
      <c r="G641" s="38" t="s">
        <v>3</v>
      </c>
      <c r="H641" s="25">
        <f>ROUND(Source!AC238*Source!I238, 2)+ROUND(Source!AD238*Source!I238, 2)+ROUND(Source!AF238*Source!I238, 2)</f>
        <v>1140.9100000000001</v>
      </c>
      <c r="I641" s="26"/>
      <c r="J641" s="26">
        <f>IF(Source!BC238&lt;&gt; 0, Source!BC238, 1)</f>
        <v>6.08</v>
      </c>
      <c r="K641" s="25">
        <f>Source!O238</f>
        <v>6936.74</v>
      </c>
      <c r="L641" s="27"/>
      <c r="S641">
        <f>ROUND((Source!FX238/100)*((ROUND(Source!AF238*Source!I238, 2)+ROUND(Source!AE238*Source!I238, 2))), 2)</f>
        <v>0</v>
      </c>
      <c r="T641">
        <f>Source!X238</f>
        <v>0</v>
      </c>
      <c r="U641">
        <f>ROUND((Source!FY238/100)*((ROUND(Source!AF238*Source!I238, 2)+ROUND(Source!AE238*Source!I238, 2))), 2)</f>
        <v>0</v>
      </c>
      <c r="V641">
        <f>Source!Y238</f>
        <v>0</v>
      </c>
      <c r="W641">
        <f>IF(Source!BI238&lt;=1,H641, 0)</f>
        <v>1140.9100000000001</v>
      </c>
      <c r="X641">
        <f>IF(Source!BI238=2,H641, 0)</f>
        <v>0</v>
      </c>
      <c r="Y641">
        <f>IF(Source!BI238=3,H641, 0)</f>
        <v>0</v>
      </c>
      <c r="Z641">
        <f>IF(Source!BI238=4,H641, 0)</f>
        <v>0</v>
      </c>
    </row>
    <row r="642" spans="1:26" ht="28.5" x14ac:dyDescent="0.2">
      <c r="A642" s="40" t="str">
        <f>Source!E239</f>
        <v>63,2</v>
      </c>
      <c r="B642" s="41" t="str">
        <f>Source!F239</f>
        <v>19.1.01.03-0073</v>
      </c>
      <c r="C642" s="41" t="str">
        <f>Source!G239</f>
        <v>Воздуховоды из оцинкованной стали толщиной 0,7 мм, диаметром до 250 мм</v>
      </c>
      <c r="D642" s="24" t="str">
        <f>Source!H239</f>
        <v>м2</v>
      </c>
      <c r="E642" s="11">
        <f>Source!I239</f>
        <v>31.904</v>
      </c>
      <c r="F642" s="25">
        <f>Source!AL239+Source!AM239+Source!AO239</f>
        <v>93.52</v>
      </c>
      <c r="G642" s="38" t="s">
        <v>3</v>
      </c>
      <c r="H642" s="25">
        <f>ROUND(Source!AC239*Source!I239, 2)+ROUND(Source!AD239*Source!I239, 2)+ROUND(Source!AF239*Source!I239, 2)</f>
        <v>2983.66</v>
      </c>
      <c r="I642" s="26"/>
      <c r="J642" s="26">
        <f>IF(Source!BC239&lt;&gt; 0, Source!BC239, 1)</f>
        <v>6.08</v>
      </c>
      <c r="K642" s="25">
        <f>Source!O239</f>
        <v>18140.669999999998</v>
      </c>
      <c r="L642" s="27"/>
      <c r="S642">
        <f>ROUND((Source!FX239/100)*((ROUND(Source!AF239*Source!I239, 2)+ROUND(Source!AE239*Source!I239, 2))), 2)</f>
        <v>0</v>
      </c>
      <c r="T642">
        <f>Source!X239</f>
        <v>0</v>
      </c>
      <c r="U642">
        <f>ROUND((Source!FY239/100)*((ROUND(Source!AF239*Source!I239, 2)+ROUND(Source!AE239*Source!I239, 2))), 2)</f>
        <v>0</v>
      </c>
      <c r="V642">
        <f>Source!Y239</f>
        <v>0</v>
      </c>
      <c r="W642">
        <f>IF(Source!BI239&lt;=1,H642, 0)</f>
        <v>2983.66</v>
      </c>
      <c r="X642">
        <f>IF(Source!BI239=2,H642, 0)</f>
        <v>0</v>
      </c>
      <c r="Y642">
        <f>IF(Source!BI239=3,H642, 0)</f>
        <v>0</v>
      </c>
      <c r="Z642">
        <f>IF(Source!BI239=4,H642, 0)</f>
        <v>0</v>
      </c>
    </row>
    <row r="643" spans="1:26" ht="57" x14ac:dyDescent="0.2">
      <c r="A643" s="40" t="str">
        <f>Source!E240</f>
        <v>63,3</v>
      </c>
      <c r="B643" s="41" t="str">
        <f>Source!F240</f>
        <v>19.3.01.01-0001</v>
      </c>
      <c r="C643" s="41" t="str">
        <f>Source!G240</f>
        <v>Дроссель-клапаны в обечайке с сектором управления из тонколистовой оцинкованной и сортовой стали круглые диаметром до 280 мм</v>
      </c>
      <c r="D643" s="24" t="str">
        <f>Source!H240</f>
        <v>шт.</v>
      </c>
      <c r="E643" s="11">
        <f>Source!I240</f>
        <v>5</v>
      </c>
      <c r="F643" s="25">
        <f>Source!AL240+Source!AM240+Source!AO240</f>
        <v>50.7</v>
      </c>
      <c r="G643" s="38" t="s">
        <v>3</v>
      </c>
      <c r="H643" s="25">
        <f>ROUND(Source!AC240*Source!I240, 2)+ROUND(Source!AD240*Source!I240, 2)+ROUND(Source!AF240*Source!I240, 2)</f>
        <v>253.5</v>
      </c>
      <c r="I643" s="26"/>
      <c r="J643" s="26">
        <f>IF(Source!BC240&lt;&gt; 0, Source!BC240, 1)</f>
        <v>6.08</v>
      </c>
      <c r="K643" s="25">
        <f>Source!O240</f>
        <v>1541.28</v>
      </c>
      <c r="L643" s="27"/>
      <c r="S643">
        <f>ROUND((Source!FX240/100)*((ROUND(Source!AF240*Source!I240, 2)+ROUND(Source!AE240*Source!I240, 2))), 2)</f>
        <v>0</v>
      </c>
      <c r="T643">
        <f>Source!X240</f>
        <v>0</v>
      </c>
      <c r="U643">
        <f>ROUND((Source!FY240/100)*((ROUND(Source!AF240*Source!I240, 2)+ROUND(Source!AE240*Source!I240, 2))), 2)</f>
        <v>0</v>
      </c>
      <c r="V643">
        <f>Source!Y240</f>
        <v>0</v>
      </c>
      <c r="W643">
        <f>IF(Source!BI240&lt;=1,H643, 0)</f>
        <v>253.5</v>
      </c>
      <c r="X643">
        <f>IF(Source!BI240=2,H643, 0)</f>
        <v>0</v>
      </c>
      <c r="Y643">
        <f>IF(Source!BI240=3,H643, 0)</f>
        <v>0</v>
      </c>
      <c r="Z643">
        <f>IF(Source!BI240=4,H643, 0)</f>
        <v>0</v>
      </c>
    </row>
    <row r="644" spans="1:26" ht="14.25" x14ac:dyDescent="0.2">
      <c r="A644" s="40" t="str">
        <f>Source!E241</f>
        <v>63,4</v>
      </c>
      <c r="B644" s="41" t="str">
        <f>Source!F241</f>
        <v>19.1.01.13</v>
      </c>
      <c r="C644" s="41" t="str">
        <f>Source!G241</f>
        <v>Воздуховоды металлические</v>
      </c>
      <c r="D644" s="24" t="str">
        <f>Source!H241</f>
        <v>м2</v>
      </c>
      <c r="E644" s="11">
        <f>Source!I241</f>
        <v>31.904</v>
      </c>
      <c r="F644" s="25">
        <f>Source!AL241+Source!AM241+Source!AO241</f>
        <v>0</v>
      </c>
      <c r="G644" s="38" t="s">
        <v>3</v>
      </c>
      <c r="H644" s="25">
        <f>ROUND(Source!AC241*Source!I241, 2)+ROUND(Source!AD241*Source!I241, 2)+ROUND(Source!AF241*Source!I241, 2)</f>
        <v>0</v>
      </c>
      <c r="I644" s="26"/>
      <c r="J644" s="26">
        <f>IF(Source!BC241&lt;&gt; 0, Source!BC241, 1)</f>
        <v>6.08</v>
      </c>
      <c r="K644" s="25">
        <f>Source!O241</f>
        <v>0</v>
      </c>
      <c r="L644" s="27"/>
      <c r="S644">
        <f>ROUND((Source!FX241/100)*((ROUND(Source!AF241*Source!I241, 2)+ROUND(Source!AE241*Source!I241, 2))), 2)</f>
        <v>0</v>
      </c>
      <c r="T644">
        <f>Source!X241</f>
        <v>0</v>
      </c>
      <c r="U644">
        <f>ROUND((Source!FY241/100)*((ROUND(Source!AF241*Source!I241, 2)+ROUND(Source!AE241*Source!I241, 2))), 2)</f>
        <v>0</v>
      </c>
      <c r="V644">
        <f>Source!Y241</f>
        <v>0</v>
      </c>
      <c r="W644">
        <f>IF(Source!BI241&lt;=1,H644, 0)</f>
        <v>0</v>
      </c>
      <c r="X644">
        <f>IF(Source!BI241=2,H644, 0)</f>
        <v>0</v>
      </c>
      <c r="Y644">
        <f>IF(Source!BI241=3,H644, 0)</f>
        <v>0</v>
      </c>
      <c r="Z644">
        <f>IF(Source!BI241=4,H644, 0)</f>
        <v>0</v>
      </c>
    </row>
    <row r="645" spans="1:26" ht="28.5" x14ac:dyDescent="0.2">
      <c r="A645" s="42" t="str">
        <f>Source!E242</f>
        <v>63,5</v>
      </c>
      <c r="B645" s="47" t="str">
        <f>Source!F242</f>
        <v>24.3.05.02-0201</v>
      </c>
      <c r="C645" s="47" t="str">
        <f>Source!G242</f>
        <v>Заглушки питометражных лючков СТД-8281 в сборе с ниппелем прим.</v>
      </c>
      <c r="D645" s="30" t="str">
        <f>Source!H242</f>
        <v>шт.</v>
      </c>
      <c r="E645" s="31">
        <f>Source!I242</f>
        <v>6</v>
      </c>
      <c r="F645" s="32">
        <f>Source!AL242+Source!AM242+Source!AO242</f>
        <v>2.79</v>
      </c>
      <c r="G645" s="39" t="s">
        <v>3</v>
      </c>
      <c r="H645" s="32">
        <f>ROUND(Source!AC242*Source!I242, 2)+ROUND(Source!AD242*Source!I242, 2)+ROUND(Source!AF242*Source!I242, 2)</f>
        <v>16.739999999999998</v>
      </c>
      <c r="I645" s="33"/>
      <c r="J645" s="33">
        <f>IF(Source!BC242&lt;&gt; 0, Source!BC242, 1)</f>
        <v>6.08</v>
      </c>
      <c r="K645" s="32">
        <f>Source!O242</f>
        <v>101.78</v>
      </c>
      <c r="L645" s="36"/>
      <c r="S645">
        <f>ROUND((Source!FX242/100)*((ROUND(Source!AF242*Source!I242, 2)+ROUND(Source!AE242*Source!I242, 2))), 2)</f>
        <v>0</v>
      </c>
      <c r="T645">
        <f>Source!X242</f>
        <v>0</v>
      </c>
      <c r="U645">
        <f>ROUND((Source!FY242/100)*((ROUND(Source!AF242*Source!I242, 2)+ROUND(Source!AE242*Source!I242, 2))), 2)</f>
        <v>0</v>
      </c>
      <c r="V645">
        <f>Source!Y242</f>
        <v>0</v>
      </c>
      <c r="W645">
        <f>IF(Source!BI242&lt;=1,H645, 0)</f>
        <v>16.739999999999998</v>
      </c>
      <c r="X645">
        <f>IF(Source!BI242=2,H645, 0)</f>
        <v>0</v>
      </c>
      <c r="Y645">
        <f>IF(Source!BI242=3,H645, 0)</f>
        <v>0</v>
      </c>
      <c r="Z645">
        <f>IF(Source!BI242=4,H645, 0)</f>
        <v>0</v>
      </c>
    </row>
    <row r="646" spans="1:26" ht="15" x14ac:dyDescent="0.25">
      <c r="G646" s="49">
        <f>H634+H635+H637+H638+H639+SUM(H641:H645)</f>
        <v>6134.6799999999994</v>
      </c>
      <c r="H646" s="49"/>
      <c r="J646" s="49">
        <f>K634+K635+K637+K638+K639+SUM(K641:K645)</f>
        <v>37307.199999999997</v>
      </c>
      <c r="K646" s="49"/>
      <c r="L646" s="35">
        <f>Source!U237</f>
        <v>61.587162559999996</v>
      </c>
      <c r="O646" s="20">
        <f>G646</f>
        <v>6134.6799999999994</v>
      </c>
      <c r="P646" s="20">
        <f>J646</f>
        <v>37307.199999999997</v>
      </c>
      <c r="Q646" s="20">
        <f>L646</f>
        <v>61.587162559999996</v>
      </c>
      <c r="W646">
        <f>IF(Source!BI237&lt;=1,H634+H635+H637+H638+H639, 0)</f>
        <v>1739.87</v>
      </c>
      <c r="X646">
        <f>IF(Source!BI237=2,H634+H635+H637+H638+H639, 0)</f>
        <v>0</v>
      </c>
      <c r="Y646">
        <f>IF(Source!BI237=3,H634+H635+H637+H638+H639, 0)</f>
        <v>0</v>
      </c>
      <c r="Z646">
        <f>IF(Source!BI237=4,H634+H635+H637+H638+H639, 0)</f>
        <v>0</v>
      </c>
    </row>
    <row r="647" spans="1:26" ht="57" x14ac:dyDescent="0.2">
      <c r="A647" s="40" t="str">
        <f>Source!E243</f>
        <v>64</v>
      </c>
      <c r="B647" s="41" t="str">
        <f>Source!F243</f>
        <v>20-01-001-05</v>
      </c>
      <c r="C647" s="41" t="str">
        <f>Source!G243</f>
        <v>Прокладка воздуховодов из листовой, оцинкованной стали и алюминия класса Н (нормальные) толщиной 0,6 мм, диаметром до 355 мм</v>
      </c>
      <c r="D647" s="24" t="str">
        <f>Source!H243</f>
        <v>100 м2</v>
      </c>
      <c r="E647" s="11">
        <f>Source!I243</f>
        <v>0.2006</v>
      </c>
      <c r="F647" s="25">
        <f>Source!AL243+Source!AM243+Source!AO243</f>
        <v>1845.95</v>
      </c>
      <c r="G647" s="26"/>
      <c r="H647" s="25"/>
      <c r="I647" s="26" t="str">
        <f>Source!BO243</f>
        <v/>
      </c>
      <c r="J647" s="26"/>
      <c r="K647" s="25"/>
      <c r="L647" s="27"/>
      <c r="S647">
        <f>ROUND((Source!FX243/100)*((ROUND(Source!AF243*Source!I243, 2)+ROUND(Source!AE243*Source!I243, 2))), 2)</f>
        <v>360.73</v>
      </c>
      <c r="T647">
        <f>Source!X243</f>
        <v>2189.44</v>
      </c>
      <c r="U647">
        <f>ROUND((Source!FY243/100)*((ROUND(Source!AF243*Source!I243, 2)+ROUND(Source!AE243*Source!I243, 2))), 2)</f>
        <v>220.91</v>
      </c>
      <c r="V647">
        <f>Source!Y243</f>
        <v>1351.74</v>
      </c>
    </row>
    <row r="648" spans="1:26" ht="14.25" x14ac:dyDescent="0.2">
      <c r="A648" s="40"/>
      <c r="B648" s="41"/>
      <c r="C648" s="41" t="s">
        <v>1333</v>
      </c>
      <c r="D648" s="24"/>
      <c r="E648" s="11"/>
      <c r="F648" s="25">
        <f>Source!AO243</f>
        <v>1343.25</v>
      </c>
      <c r="G648" s="26" t="str">
        <f>Source!DG243</f>
        <v>)*1,15</v>
      </c>
      <c r="H648" s="25">
        <f>ROUND(Source!AF243*Source!I243, 2)</f>
        <v>309.87</v>
      </c>
      <c r="I648" s="26"/>
      <c r="J648" s="26">
        <f>IF(Source!BA243&lt;&gt; 0, Source!BA243, 1)</f>
        <v>6.08</v>
      </c>
      <c r="K648" s="25">
        <f>Source!S243</f>
        <v>1884.04</v>
      </c>
      <c r="L648" s="27"/>
      <c r="R648">
        <f>H648</f>
        <v>309.87</v>
      </c>
    </row>
    <row r="649" spans="1:26" ht="14.25" x14ac:dyDescent="0.2">
      <c r="A649" s="40"/>
      <c r="B649" s="41"/>
      <c r="C649" s="41" t="s">
        <v>342</v>
      </c>
      <c r="D649" s="24"/>
      <c r="E649" s="11"/>
      <c r="F649" s="25">
        <f>Source!AM243</f>
        <v>104.62</v>
      </c>
      <c r="G649" s="26" t="str">
        <f>Source!DE243</f>
        <v>)*1,25</v>
      </c>
      <c r="H649" s="25">
        <f>ROUND(Source!AD243*Source!I243, 2)</f>
        <v>26.23</v>
      </c>
      <c r="I649" s="26"/>
      <c r="J649" s="26">
        <f>IF(Source!BB243&lt;&gt; 0, Source!BB243, 1)</f>
        <v>6.08</v>
      </c>
      <c r="K649" s="25">
        <f>Source!Q243</f>
        <v>159.51</v>
      </c>
      <c r="L649" s="27"/>
    </row>
    <row r="650" spans="1:26" ht="14.25" x14ac:dyDescent="0.2">
      <c r="A650" s="40"/>
      <c r="B650" s="41"/>
      <c r="C650" s="41" t="s">
        <v>1334</v>
      </c>
      <c r="D650" s="24"/>
      <c r="E650" s="11"/>
      <c r="F650" s="25">
        <f>Source!AN243</f>
        <v>13</v>
      </c>
      <c r="G650" s="26" t="str">
        <f>Source!DF243</f>
        <v>)*1,25</v>
      </c>
      <c r="H650" s="28">
        <f>ROUND(Source!AE243*Source!I243, 2)</f>
        <v>3.26</v>
      </c>
      <c r="I650" s="26"/>
      <c r="J650" s="26">
        <f>IF(Source!BS243&lt;&gt; 0, Source!BS243, 1)</f>
        <v>6.08</v>
      </c>
      <c r="K650" s="28">
        <f>Source!R243</f>
        <v>19.82</v>
      </c>
      <c r="L650" s="27"/>
      <c r="R650">
        <f>H650</f>
        <v>3.26</v>
      </c>
    </row>
    <row r="651" spans="1:26" ht="14.25" x14ac:dyDescent="0.2">
      <c r="A651" s="40"/>
      <c r="B651" s="41"/>
      <c r="C651" s="41" t="s">
        <v>1340</v>
      </c>
      <c r="D651" s="24"/>
      <c r="E651" s="11"/>
      <c r="F651" s="25">
        <f>Source!AL243</f>
        <v>398.08</v>
      </c>
      <c r="G651" s="26" t="str">
        <f>Source!DD243</f>
        <v/>
      </c>
      <c r="H651" s="25">
        <f>ROUND(Source!AC243*Source!I243, 2)</f>
        <v>79.849999999999994</v>
      </c>
      <c r="I651" s="26"/>
      <c r="J651" s="26">
        <f>IF(Source!BC243&lt;&gt; 0, Source!BC243, 1)</f>
        <v>6.08</v>
      </c>
      <c r="K651" s="25">
        <f>Source!P243</f>
        <v>485.52</v>
      </c>
      <c r="L651" s="27"/>
    </row>
    <row r="652" spans="1:26" ht="14.25" x14ac:dyDescent="0.2">
      <c r="A652" s="40"/>
      <c r="B652" s="41"/>
      <c r="C652" s="41" t="s">
        <v>1335</v>
      </c>
      <c r="D652" s="24" t="s">
        <v>1336</v>
      </c>
      <c r="E652" s="11">
        <f>Source!BZ243</f>
        <v>128</v>
      </c>
      <c r="F652" s="51" t="str">
        <f>CONCATENATE(" )", Source!DL243, Source!FT243, "=", Source!FX243)</f>
        <v xml:space="preserve"> )*0,9=115,2</v>
      </c>
      <c r="G652" s="52"/>
      <c r="H652" s="25">
        <f>SUM(S647:S656)</f>
        <v>360.73</v>
      </c>
      <c r="I652" s="29"/>
      <c r="J652" s="23">
        <f>Source!AT243</f>
        <v>115</v>
      </c>
      <c r="K652" s="25">
        <f>SUM(T647:T656)</f>
        <v>2189.44</v>
      </c>
      <c r="L652" s="27"/>
    </row>
    <row r="653" spans="1:26" ht="14.25" x14ac:dyDescent="0.2">
      <c r="A653" s="40"/>
      <c r="B653" s="41"/>
      <c r="C653" s="41" t="s">
        <v>1337</v>
      </c>
      <c r="D653" s="24" t="s">
        <v>1336</v>
      </c>
      <c r="E653" s="11">
        <f>Source!CA243</f>
        <v>83</v>
      </c>
      <c r="F653" s="51" t="str">
        <f>CONCATENATE(" )", Source!DM243, Source!FU243, "=", Source!FY243)</f>
        <v xml:space="preserve"> )*0,85=70,55</v>
      </c>
      <c r="G653" s="52"/>
      <c r="H653" s="25">
        <f>SUM(U647:U656)</f>
        <v>220.91</v>
      </c>
      <c r="I653" s="29"/>
      <c r="J653" s="23">
        <f>Source!AU243</f>
        <v>71</v>
      </c>
      <c r="K653" s="25">
        <f>SUM(V647:V656)</f>
        <v>1351.74</v>
      </c>
      <c r="L653" s="27"/>
    </row>
    <row r="654" spans="1:26" ht="14.25" x14ac:dyDescent="0.2">
      <c r="A654" s="40"/>
      <c r="B654" s="41"/>
      <c r="C654" s="41" t="s">
        <v>1338</v>
      </c>
      <c r="D654" s="24" t="s">
        <v>1339</v>
      </c>
      <c r="E654" s="11">
        <f>Source!AQ243</f>
        <v>153.69</v>
      </c>
      <c r="F654" s="25"/>
      <c r="G654" s="26" t="str">
        <f>Source!DI243</f>
        <v>)*1,15</v>
      </c>
      <c r="H654" s="25"/>
      <c r="I654" s="26"/>
      <c r="J654" s="26"/>
      <c r="K654" s="25"/>
      <c r="L654" s="37">
        <f>Source!U243</f>
        <v>35.454746099999994</v>
      </c>
    </row>
    <row r="655" spans="1:26" ht="28.5" x14ac:dyDescent="0.2">
      <c r="A655" s="40" t="str">
        <f>Source!E244</f>
        <v>64,1</v>
      </c>
      <c r="B655" s="41" t="str">
        <f>Source!F244</f>
        <v>19.1.01.03-0074</v>
      </c>
      <c r="C655" s="41" t="str">
        <f>Source!G244</f>
        <v>Воздуховоды из оцинкованной стали толщиной 0,7 мм, диаметром до 450 мм</v>
      </c>
      <c r="D655" s="24" t="str">
        <f>Source!H244</f>
        <v>м2</v>
      </c>
      <c r="E655" s="11">
        <f>Source!I244</f>
        <v>20.059999999999999</v>
      </c>
      <c r="F655" s="25">
        <f>Source!AL244+Source!AM244+Source!AO244</f>
        <v>84.05</v>
      </c>
      <c r="G655" s="38" t="s">
        <v>3</v>
      </c>
      <c r="H655" s="25">
        <f>ROUND(Source!AC244*Source!I244, 2)+ROUND(Source!AD244*Source!I244, 2)+ROUND(Source!AF244*Source!I244, 2)</f>
        <v>1686.04</v>
      </c>
      <c r="I655" s="26"/>
      <c r="J655" s="26">
        <f>IF(Source!BC244&lt;&gt; 0, Source!BC244, 1)</f>
        <v>6.08</v>
      </c>
      <c r="K655" s="25">
        <f>Source!O244</f>
        <v>10251.14</v>
      </c>
      <c r="L655" s="27"/>
      <c r="S655">
        <f>ROUND((Source!FX244/100)*((ROUND(Source!AF244*Source!I244, 2)+ROUND(Source!AE244*Source!I244, 2))), 2)</f>
        <v>0</v>
      </c>
      <c r="T655">
        <f>Source!X244</f>
        <v>0</v>
      </c>
      <c r="U655">
        <f>ROUND((Source!FY244/100)*((ROUND(Source!AF244*Source!I244, 2)+ROUND(Source!AE244*Source!I244, 2))), 2)</f>
        <v>0</v>
      </c>
      <c r="V655">
        <f>Source!Y244</f>
        <v>0</v>
      </c>
      <c r="W655">
        <f>IF(Source!BI244&lt;=1,H655, 0)</f>
        <v>1686.04</v>
      </c>
      <c r="X655">
        <f>IF(Source!BI244=2,H655, 0)</f>
        <v>0</v>
      </c>
      <c r="Y655">
        <f>IF(Source!BI244=3,H655, 0)</f>
        <v>0</v>
      </c>
      <c r="Z655">
        <f>IF(Source!BI244=4,H655, 0)</f>
        <v>0</v>
      </c>
    </row>
    <row r="656" spans="1:26" ht="14.25" x14ac:dyDescent="0.2">
      <c r="A656" s="42" t="str">
        <f>Source!E245</f>
        <v>64,2</v>
      </c>
      <c r="B656" s="43" t="str">
        <f>Source!F245</f>
        <v>19.1.01.13</v>
      </c>
      <c r="C656" s="43" t="str">
        <f>Source!G245</f>
        <v>Воздуховоды металлические</v>
      </c>
      <c r="D656" s="30" t="str">
        <f>Source!H245</f>
        <v>м2</v>
      </c>
      <c r="E656" s="31">
        <f>Source!I245</f>
        <v>20.059999999999999</v>
      </c>
      <c r="F656" s="32">
        <f>Source!AL245+Source!AM245+Source!AO245</f>
        <v>0</v>
      </c>
      <c r="G656" s="39" t="s">
        <v>3</v>
      </c>
      <c r="H656" s="32">
        <f>ROUND(Source!AC245*Source!I245, 2)+ROUND(Source!AD245*Source!I245, 2)+ROUND(Source!AF245*Source!I245, 2)</f>
        <v>0</v>
      </c>
      <c r="I656" s="33"/>
      <c r="J656" s="33">
        <f>IF(Source!BC245&lt;&gt; 0, Source!BC245, 1)</f>
        <v>6.08</v>
      </c>
      <c r="K656" s="32">
        <f>Source!O245</f>
        <v>0</v>
      </c>
      <c r="L656" s="36"/>
      <c r="S656">
        <f>ROUND((Source!FX245/100)*((ROUND(Source!AF245*Source!I245, 2)+ROUND(Source!AE245*Source!I245, 2))), 2)</f>
        <v>0</v>
      </c>
      <c r="T656">
        <f>Source!X245</f>
        <v>0</v>
      </c>
      <c r="U656">
        <f>ROUND((Source!FY245/100)*((ROUND(Source!AF245*Source!I245, 2)+ROUND(Source!AE245*Source!I245, 2))), 2)</f>
        <v>0</v>
      </c>
      <c r="V656">
        <f>Source!Y245</f>
        <v>0</v>
      </c>
      <c r="W656">
        <f>IF(Source!BI245&lt;=1,H656, 0)</f>
        <v>0</v>
      </c>
      <c r="X656">
        <f>IF(Source!BI245=2,H656, 0)</f>
        <v>0</v>
      </c>
      <c r="Y656">
        <f>IF(Source!BI245=3,H656, 0)</f>
        <v>0</v>
      </c>
      <c r="Z656">
        <f>IF(Source!BI245=4,H656, 0)</f>
        <v>0</v>
      </c>
    </row>
    <row r="657" spans="1:26" ht="15" x14ac:dyDescent="0.25">
      <c r="G657" s="49">
        <f>H648+H649+H651+H652+H653+SUM(H655:H656)</f>
        <v>2683.63</v>
      </c>
      <c r="H657" s="49"/>
      <c r="J657" s="49">
        <f>K648+K649+K651+K652+K653+SUM(K655:K656)</f>
        <v>16321.39</v>
      </c>
      <c r="K657" s="49"/>
      <c r="L657" s="35">
        <f>Source!U243</f>
        <v>35.454746099999994</v>
      </c>
      <c r="O657" s="20">
        <f>G657</f>
        <v>2683.63</v>
      </c>
      <c r="P657" s="20">
        <f>J657</f>
        <v>16321.39</v>
      </c>
      <c r="Q657" s="20">
        <f>L657</f>
        <v>35.454746099999994</v>
      </c>
      <c r="W657">
        <f>IF(Source!BI243&lt;=1,H648+H649+H651+H652+H653, 0)</f>
        <v>997.59</v>
      </c>
      <c r="X657">
        <f>IF(Source!BI243=2,H648+H649+H651+H652+H653, 0)</f>
        <v>0</v>
      </c>
      <c r="Y657">
        <f>IF(Source!BI243=3,H648+H649+H651+H652+H653, 0)</f>
        <v>0</v>
      </c>
      <c r="Z657">
        <f>IF(Source!BI243=4,H648+H649+H651+H652+H653, 0)</f>
        <v>0</v>
      </c>
    </row>
    <row r="658" spans="1:26" ht="57" x14ac:dyDescent="0.2">
      <c r="A658" s="40" t="str">
        <f>Source!E246</f>
        <v>65</v>
      </c>
      <c r="B658" s="41" t="str">
        <f>Source!F246</f>
        <v>20-01-001-06</v>
      </c>
      <c r="C658" s="41" t="str">
        <f>Source!G246</f>
        <v>Прокладка воздуховодов из листовой, оцинкованной стали и алюминия класса Н (нормальные) толщиной 0,6 мм, диаметром до 450 мм</v>
      </c>
      <c r="D658" s="24" t="str">
        <f>Source!H246</f>
        <v>100 м2</v>
      </c>
      <c r="E658" s="11">
        <f>Source!I246</f>
        <v>0.28889999999999999</v>
      </c>
      <c r="F658" s="25">
        <f>Source!AL246+Source!AM246+Source!AO246</f>
        <v>1646.24</v>
      </c>
      <c r="G658" s="26"/>
      <c r="H658" s="25"/>
      <c r="I658" s="26" t="str">
        <f>Source!BO246</f>
        <v/>
      </c>
      <c r="J658" s="26"/>
      <c r="K658" s="25"/>
      <c r="L658" s="27"/>
      <c r="S658">
        <f>ROUND((Source!FX246/100)*((ROUND(Source!AF246*Source!I246, 2)+ROUND(Source!AE246*Source!I246, 2))), 2)</f>
        <v>449.72</v>
      </c>
      <c r="T658">
        <f>Source!X246</f>
        <v>2729.56</v>
      </c>
      <c r="U658">
        <f>ROUND((Source!FY246/100)*((ROUND(Source!AF246*Source!I246, 2)+ROUND(Source!AE246*Source!I246, 2))), 2)</f>
        <v>275.41000000000003</v>
      </c>
      <c r="V658">
        <f>Source!Y246</f>
        <v>1685.21</v>
      </c>
    </row>
    <row r="659" spans="1:26" ht="14.25" x14ac:dyDescent="0.2">
      <c r="A659" s="40"/>
      <c r="B659" s="41"/>
      <c r="C659" s="41" t="s">
        <v>1333</v>
      </c>
      <c r="D659" s="24"/>
      <c r="E659" s="11"/>
      <c r="F659" s="25">
        <f>Source!AO246</f>
        <v>1162.25</v>
      </c>
      <c r="G659" s="26" t="str">
        <f>Source!DG246</f>
        <v>)*1,15</v>
      </c>
      <c r="H659" s="25">
        <f>ROUND(Source!AF246*Source!I246, 2)</f>
        <v>386.14</v>
      </c>
      <c r="I659" s="26"/>
      <c r="J659" s="26">
        <f>IF(Source!BA246&lt;&gt; 0, Source!BA246, 1)</f>
        <v>6.08</v>
      </c>
      <c r="K659" s="25">
        <f>Source!S246</f>
        <v>2347.7399999999998</v>
      </c>
      <c r="L659" s="27"/>
      <c r="R659">
        <f>H659</f>
        <v>386.14</v>
      </c>
    </row>
    <row r="660" spans="1:26" ht="14.25" x14ac:dyDescent="0.2">
      <c r="A660" s="40"/>
      <c r="B660" s="41"/>
      <c r="C660" s="41" t="s">
        <v>342</v>
      </c>
      <c r="D660" s="24"/>
      <c r="E660" s="11"/>
      <c r="F660" s="25">
        <f>Source!AM246</f>
        <v>95.08</v>
      </c>
      <c r="G660" s="26" t="str">
        <f>Source!DE246</f>
        <v>)*1,25</v>
      </c>
      <c r="H660" s="25">
        <f>ROUND(Source!AD246*Source!I246, 2)</f>
        <v>34.340000000000003</v>
      </c>
      <c r="I660" s="26"/>
      <c r="J660" s="26">
        <f>IF(Source!BB246&lt;&gt; 0, Source!BB246, 1)</f>
        <v>6.08</v>
      </c>
      <c r="K660" s="25">
        <f>Source!Q246</f>
        <v>208.78</v>
      </c>
      <c r="L660" s="27"/>
    </row>
    <row r="661" spans="1:26" ht="14.25" x14ac:dyDescent="0.2">
      <c r="A661" s="40"/>
      <c r="B661" s="41"/>
      <c r="C661" s="41" t="s">
        <v>1334</v>
      </c>
      <c r="D661" s="24"/>
      <c r="E661" s="11"/>
      <c r="F661" s="25">
        <f>Source!AN246</f>
        <v>11.74</v>
      </c>
      <c r="G661" s="26" t="str">
        <f>Source!DF246</f>
        <v>)*1,25</v>
      </c>
      <c r="H661" s="28">
        <f>ROUND(Source!AE246*Source!I246, 2)</f>
        <v>4.24</v>
      </c>
      <c r="I661" s="26"/>
      <c r="J661" s="26">
        <f>IF(Source!BS246&lt;&gt; 0, Source!BS246, 1)</f>
        <v>6.08</v>
      </c>
      <c r="K661" s="28">
        <f>Source!R246</f>
        <v>25.79</v>
      </c>
      <c r="L661" s="27"/>
      <c r="R661">
        <f>H661</f>
        <v>4.24</v>
      </c>
    </row>
    <row r="662" spans="1:26" ht="14.25" x14ac:dyDescent="0.2">
      <c r="A662" s="40"/>
      <c r="B662" s="41"/>
      <c r="C662" s="41" t="s">
        <v>1340</v>
      </c>
      <c r="D662" s="24"/>
      <c r="E662" s="11"/>
      <c r="F662" s="25">
        <f>Source!AL246</f>
        <v>388.91</v>
      </c>
      <c r="G662" s="26" t="str">
        <f>Source!DD246</f>
        <v/>
      </c>
      <c r="H662" s="25">
        <f>ROUND(Source!AC246*Source!I246, 2)</f>
        <v>112.36</v>
      </c>
      <c r="I662" s="26"/>
      <c r="J662" s="26">
        <f>IF(Source!BC246&lt;&gt; 0, Source!BC246, 1)</f>
        <v>6.08</v>
      </c>
      <c r="K662" s="25">
        <f>Source!P246</f>
        <v>683.13</v>
      </c>
      <c r="L662" s="27"/>
    </row>
    <row r="663" spans="1:26" ht="14.25" x14ac:dyDescent="0.2">
      <c r="A663" s="40"/>
      <c r="B663" s="41"/>
      <c r="C663" s="41" t="s">
        <v>1335</v>
      </c>
      <c r="D663" s="24" t="s">
        <v>1336</v>
      </c>
      <c r="E663" s="11">
        <f>Source!BZ246</f>
        <v>128</v>
      </c>
      <c r="F663" s="51" t="str">
        <f>CONCATENATE(" )", Source!DL246, Source!FT246, "=", Source!FX246)</f>
        <v xml:space="preserve"> )*0,9=115,2</v>
      </c>
      <c r="G663" s="52"/>
      <c r="H663" s="25">
        <f>SUM(S658:S667)</f>
        <v>449.72</v>
      </c>
      <c r="I663" s="29"/>
      <c r="J663" s="23">
        <f>Source!AT246</f>
        <v>115</v>
      </c>
      <c r="K663" s="25">
        <f>SUM(T658:T667)</f>
        <v>2729.56</v>
      </c>
      <c r="L663" s="27"/>
    </row>
    <row r="664" spans="1:26" ht="14.25" x14ac:dyDescent="0.2">
      <c r="A664" s="40"/>
      <c r="B664" s="41"/>
      <c r="C664" s="41" t="s">
        <v>1337</v>
      </c>
      <c r="D664" s="24" t="s">
        <v>1336</v>
      </c>
      <c r="E664" s="11">
        <f>Source!CA246</f>
        <v>83</v>
      </c>
      <c r="F664" s="51" t="str">
        <f>CONCATENATE(" )", Source!DM246, Source!FU246, "=", Source!FY246)</f>
        <v xml:space="preserve"> )*0,85=70,55</v>
      </c>
      <c r="G664" s="52"/>
      <c r="H664" s="25">
        <f>SUM(U658:U667)</f>
        <v>275.41000000000003</v>
      </c>
      <c r="I664" s="29"/>
      <c r="J664" s="23">
        <f>Source!AU246</f>
        <v>71</v>
      </c>
      <c r="K664" s="25">
        <f>SUM(V658:V667)</f>
        <v>1685.21</v>
      </c>
      <c r="L664" s="27"/>
    </row>
    <row r="665" spans="1:26" ht="14.25" x14ac:dyDescent="0.2">
      <c r="A665" s="40"/>
      <c r="B665" s="41"/>
      <c r="C665" s="41" t="s">
        <v>1338</v>
      </c>
      <c r="D665" s="24" t="s">
        <v>1339</v>
      </c>
      <c r="E665" s="11">
        <f>Source!AQ246</f>
        <v>132.97999999999999</v>
      </c>
      <c r="F665" s="25"/>
      <c r="G665" s="26" t="str">
        <f>Source!DI246</f>
        <v>)*1,15</v>
      </c>
      <c r="H665" s="25"/>
      <c r="I665" s="26"/>
      <c r="J665" s="26"/>
      <c r="K665" s="25"/>
      <c r="L665" s="37">
        <f>Source!U246</f>
        <v>44.180610299999991</v>
      </c>
    </row>
    <row r="666" spans="1:26" ht="28.5" x14ac:dyDescent="0.2">
      <c r="A666" s="40" t="str">
        <f>Source!E247</f>
        <v>65,1</v>
      </c>
      <c r="B666" s="41" t="str">
        <f>Source!F247</f>
        <v>19.1.01.03-0074</v>
      </c>
      <c r="C666" s="41" t="str">
        <f>Source!G247</f>
        <v>Воздуховоды из оцинкованной стали толщиной 0,7 мм, диаметром до 450 мм</v>
      </c>
      <c r="D666" s="24" t="str">
        <f>Source!H247</f>
        <v>м2</v>
      </c>
      <c r="E666" s="11">
        <f>Source!I247</f>
        <v>28.89</v>
      </c>
      <c r="F666" s="25">
        <f>Source!AL247+Source!AM247+Source!AO247</f>
        <v>84.05</v>
      </c>
      <c r="G666" s="38" t="s">
        <v>3</v>
      </c>
      <c r="H666" s="25">
        <f>ROUND(Source!AC247*Source!I247, 2)+ROUND(Source!AD247*Source!I247, 2)+ROUND(Source!AF247*Source!I247, 2)</f>
        <v>2428.1999999999998</v>
      </c>
      <c r="I666" s="26"/>
      <c r="J666" s="26">
        <f>IF(Source!BC247&lt;&gt; 0, Source!BC247, 1)</f>
        <v>6.08</v>
      </c>
      <c r="K666" s="25">
        <f>Source!O247</f>
        <v>14763.48</v>
      </c>
      <c r="L666" s="27"/>
      <c r="S666">
        <f>ROUND((Source!FX247/100)*((ROUND(Source!AF247*Source!I247, 2)+ROUND(Source!AE247*Source!I247, 2))), 2)</f>
        <v>0</v>
      </c>
      <c r="T666">
        <f>Source!X247</f>
        <v>0</v>
      </c>
      <c r="U666">
        <f>ROUND((Source!FY247/100)*((ROUND(Source!AF247*Source!I247, 2)+ROUND(Source!AE247*Source!I247, 2))), 2)</f>
        <v>0</v>
      </c>
      <c r="V666">
        <f>Source!Y247</f>
        <v>0</v>
      </c>
      <c r="W666">
        <f>IF(Source!BI247&lt;=1,H666, 0)</f>
        <v>2428.1999999999998</v>
      </c>
      <c r="X666">
        <f>IF(Source!BI247=2,H666, 0)</f>
        <v>0</v>
      </c>
      <c r="Y666">
        <f>IF(Source!BI247=3,H666, 0)</f>
        <v>0</v>
      </c>
      <c r="Z666">
        <f>IF(Source!BI247=4,H666, 0)</f>
        <v>0</v>
      </c>
    </row>
    <row r="667" spans="1:26" ht="14.25" x14ac:dyDescent="0.2">
      <c r="A667" s="42" t="str">
        <f>Source!E248</f>
        <v>65,2</v>
      </c>
      <c r="B667" s="43" t="str">
        <f>Source!F248</f>
        <v>19.1.01.13</v>
      </c>
      <c r="C667" s="43" t="str">
        <f>Source!G248</f>
        <v>Воздуховоды металлические</v>
      </c>
      <c r="D667" s="30" t="str">
        <f>Source!H248</f>
        <v>м2</v>
      </c>
      <c r="E667" s="31">
        <f>Source!I248</f>
        <v>28.89</v>
      </c>
      <c r="F667" s="32">
        <f>Source!AL248+Source!AM248+Source!AO248</f>
        <v>0</v>
      </c>
      <c r="G667" s="39" t="s">
        <v>3</v>
      </c>
      <c r="H667" s="32">
        <f>ROUND(Source!AC248*Source!I248, 2)+ROUND(Source!AD248*Source!I248, 2)+ROUND(Source!AF248*Source!I248, 2)</f>
        <v>0</v>
      </c>
      <c r="I667" s="33"/>
      <c r="J667" s="33">
        <f>IF(Source!BC248&lt;&gt; 0, Source!BC248, 1)</f>
        <v>6.08</v>
      </c>
      <c r="K667" s="32">
        <f>Source!O248</f>
        <v>0</v>
      </c>
      <c r="L667" s="36"/>
      <c r="S667">
        <f>ROUND((Source!FX248/100)*((ROUND(Source!AF248*Source!I248, 2)+ROUND(Source!AE248*Source!I248, 2))), 2)</f>
        <v>0</v>
      </c>
      <c r="T667">
        <f>Source!X248</f>
        <v>0</v>
      </c>
      <c r="U667">
        <f>ROUND((Source!FY248/100)*((ROUND(Source!AF248*Source!I248, 2)+ROUND(Source!AE248*Source!I248, 2))), 2)</f>
        <v>0</v>
      </c>
      <c r="V667">
        <f>Source!Y248</f>
        <v>0</v>
      </c>
      <c r="W667">
        <f>IF(Source!BI248&lt;=1,H667, 0)</f>
        <v>0</v>
      </c>
      <c r="X667">
        <f>IF(Source!BI248=2,H667, 0)</f>
        <v>0</v>
      </c>
      <c r="Y667">
        <f>IF(Source!BI248=3,H667, 0)</f>
        <v>0</v>
      </c>
      <c r="Z667">
        <f>IF(Source!BI248=4,H667, 0)</f>
        <v>0</v>
      </c>
    </row>
    <row r="668" spans="1:26" ht="15" x14ac:dyDescent="0.25">
      <c r="G668" s="49">
        <f>H659+H660+H662+H663+H664+SUM(H666:H667)</f>
        <v>3686.17</v>
      </c>
      <c r="H668" s="49"/>
      <c r="J668" s="49">
        <f>K659+K660+K662+K663+K664+SUM(K666:K667)</f>
        <v>22417.9</v>
      </c>
      <c r="K668" s="49"/>
      <c r="L668" s="35">
        <f>Source!U246</f>
        <v>44.180610299999991</v>
      </c>
      <c r="O668" s="20">
        <f>G668</f>
        <v>3686.17</v>
      </c>
      <c r="P668" s="20">
        <f>J668</f>
        <v>22417.9</v>
      </c>
      <c r="Q668" s="20">
        <f>L668</f>
        <v>44.180610299999991</v>
      </c>
      <c r="W668">
        <f>IF(Source!BI246&lt;=1,H659+H660+H662+H663+H664, 0)</f>
        <v>1257.97</v>
      </c>
      <c r="X668">
        <f>IF(Source!BI246=2,H659+H660+H662+H663+H664, 0)</f>
        <v>0</v>
      </c>
      <c r="Y668">
        <f>IF(Source!BI246=3,H659+H660+H662+H663+H664, 0)</f>
        <v>0</v>
      </c>
      <c r="Z668">
        <f>IF(Source!BI246=4,H659+H660+H662+H663+H664, 0)</f>
        <v>0</v>
      </c>
    </row>
    <row r="669" spans="1:26" ht="42.75" x14ac:dyDescent="0.2">
      <c r="A669" s="40" t="str">
        <f>Source!E249</f>
        <v>66</v>
      </c>
      <c r="B669" s="41" t="str">
        <f>Source!F249</f>
        <v>20-02-001-08</v>
      </c>
      <c r="C669" s="41" t="str">
        <f>Source!G249</f>
        <v>Установка воздухораспределителей, предназначенных для подачи воздуха в верхнюю зону, массой до 10 кг</v>
      </c>
      <c r="D669" s="24" t="str">
        <f>Source!H249</f>
        <v>ШТ</v>
      </c>
      <c r="E669" s="11">
        <f>Source!I249</f>
        <v>4</v>
      </c>
      <c r="F669" s="25">
        <f>Source!AL249+Source!AM249+Source!AO249</f>
        <v>47.480000000000004</v>
      </c>
      <c r="G669" s="26"/>
      <c r="H669" s="25"/>
      <c r="I669" s="26" t="str">
        <f>Source!BO249</f>
        <v/>
      </c>
      <c r="J669" s="26"/>
      <c r="K669" s="25"/>
      <c r="L669" s="27"/>
      <c r="S669">
        <f>ROUND((Source!FX249/100)*((ROUND(Source!AF249*Source!I249, 2)+ROUND(Source!AE249*Source!I249, 2))), 2)</f>
        <v>93.5</v>
      </c>
      <c r="T669">
        <f>Source!X249</f>
        <v>567.47</v>
      </c>
      <c r="U669">
        <f>ROUND((Source!FY249/100)*((ROUND(Source!AF249*Source!I249, 2)+ROUND(Source!AE249*Source!I249, 2))), 2)</f>
        <v>57.26</v>
      </c>
      <c r="V669">
        <f>Source!Y249</f>
        <v>350.35</v>
      </c>
    </row>
    <row r="670" spans="1:26" ht="14.25" x14ac:dyDescent="0.2">
      <c r="A670" s="40"/>
      <c r="B670" s="41"/>
      <c r="C670" s="41" t="s">
        <v>1333</v>
      </c>
      <c r="D670" s="24"/>
      <c r="E670" s="11"/>
      <c r="F670" s="25">
        <f>Source!AO249</f>
        <v>12.85</v>
      </c>
      <c r="G670" s="26" t="str">
        <f>Source!DG249</f>
        <v>)*1,15</v>
      </c>
      <c r="H670" s="25">
        <f>ROUND(Source!AF249*Source!I249, 2)</f>
        <v>59.12</v>
      </c>
      <c r="I670" s="26"/>
      <c r="J670" s="26">
        <f>IF(Source!BA249&lt;&gt; 0, Source!BA249, 1)</f>
        <v>6.08</v>
      </c>
      <c r="K670" s="25">
        <f>Source!S249</f>
        <v>359.45</v>
      </c>
      <c r="L670" s="27"/>
      <c r="R670">
        <f>H670</f>
        <v>59.12</v>
      </c>
    </row>
    <row r="671" spans="1:26" ht="14.25" x14ac:dyDescent="0.2">
      <c r="A671" s="40"/>
      <c r="B671" s="41"/>
      <c r="C671" s="41" t="s">
        <v>342</v>
      </c>
      <c r="D671" s="24"/>
      <c r="E671" s="11"/>
      <c r="F671" s="25">
        <f>Source!AM249</f>
        <v>30.26</v>
      </c>
      <c r="G671" s="26" t="str">
        <f>Source!DE249</f>
        <v>)*1,25</v>
      </c>
      <c r="H671" s="25">
        <f>ROUND(Source!AD249*Source!I249, 2)</f>
        <v>151.28</v>
      </c>
      <c r="I671" s="26"/>
      <c r="J671" s="26">
        <f>IF(Source!BB249&lt;&gt; 0, Source!BB249, 1)</f>
        <v>6.08</v>
      </c>
      <c r="K671" s="25">
        <f>Source!Q249</f>
        <v>919.78</v>
      </c>
      <c r="L671" s="27"/>
    </row>
    <row r="672" spans="1:26" ht="14.25" x14ac:dyDescent="0.2">
      <c r="A672" s="40"/>
      <c r="B672" s="41"/>
      <c r="C672" s="41" t="s">
        <v>1334</v>
      </c>
      <c r="D672" s="24"/>
      <c r="E672" s="11"/>
      <c r="F672" s="25">
        <f>Source!AN249</f>
        <v>4.41</v>
      </c>
      <c r="G672" s="26" t="str">
        <f>Source!DF249</f>
        <v>)*1,25</v>
      </c>
      <c r="H672" s="28">
        <f>ROUND(Source!AE249*Source!I249, 2)</f>
        <v>22.04</v>
      </c>
      <c r="I672" s="26"/>
      <c r="J672" s="26">
        <f>IF(Source!BS249&lt;&gt; 0, Source!BS249, 1)</f>
        <v>6.08</v>
      </c>
      <c r="K672" s="28">
        <f>Source!R249</f>
        <v>134</v>
      </c>
      <c r="L672" s="27"/>
      <c r="R672">
        <f>H672</f>
        <v>22.04</v>
      </c>
    </row>
    <row r="673" spans="1:26" ht="14.25" x14ac:dyDescent="0.2">
      <c r="A673" s="40"/>
      <c r="B673" s="41"/>
      <c r="C673" s="41" t="s">
        <v>1340</v>
      </c>
      <c r="D673" s="24"/>
      <c r="E673" s="11"/>
      <c r="F673" s="25">
        <f>Source!AL249</f>
        <v>4.37</v>
      </c>
      <c r="G673" s="26" t="str">
        <f>Source!DD249</f>
        <v/>
      </c>
      <c r="H673" s="25">
        <f>ROUND(Source!AC249*Source!I249, 2)</f>
        <v>17.48</v>
      </c>
      <c r="I673" s="26"/>
      <c r="J673" s="26">
        <f>IF(Source!BC249&lt;&gt; 0, Source!BC249, 1)</f>
        <v>6.08</v>
      </c>
      <c r="K673" s="25">
        <f>Source!P249</f>
        <v>106.28</v>
      </c>
      <c r="L673" s="27"/>
    </row>
    <row r="674" spans="1:26" ht="14.25" x14ac:dyDescent="0.2">
      <c r="A674" s="40"/>
      <c r="B674" s="41"/>
      <c r="C674" s="41" t="s">
        <v>1335</v>
      </c>
      <c r="D674" s="24" t="s">
        <v>1336</v>
      </c>
      <c r="E674" s="11">
        <f>Source!BZ249</f>
        <v>128</v>
      </c>
      <c r="F674" s="51" t="str">
        <f>CONCATENATE(" )", Source!DL249, Source!FT249, "=", Source!FX249)</f>
        <v xml:space="preserve"> )*0,9=115,2</v>
      </c>
      <c r="G674" s="52"/>
      <c r="H674" s="25">
        <f>SUM(S669:S678)</f>
        <v>93.5</v>
      </c>
      <c r="I674" s="29"/>
      <c r="J674" s="23">
        <f>Source!AT249</f>
        <v>115</v>
      </c>
      <c r="K674" s="25">
        <f>SUM(T669:T678)</f>
        <v>567.47</v>
      </c>
      <c r="L674" s="27"/>
    </row>
    <row r="675" spans="1:26" ht="14.25" x14ac:dyDescent="0.2">
      <c r="A675" s="40"/>
      <c r="B675" s="41"/>
      <c r="C675" s="41" t="s">
        <v>1337</v>
      </c>
      <c r="D675" s="24" t="s">
        <v>1336</v>
      </c>
      <c r="E675" s="11">
        <f>Source!CA249</f>
        <v>83</v>
      </c>
      <c r="F675" s="51" t="str">
        <f>CONCATENATE(" )", Source!DM249, Source!FU249, "=", Source!FY249)</f>
        <v xml:space="preserve"> )*0,85=70,55</v>
      </c>
      <c r="G675" s="52"/>
      <c r="H675" s="25">
        <f>SUM(U669:U678)</f>
        <v>57.26</v>
      </c>
      <c r="I675" s="29"/>
      <c r="J675" s="23">
        <f>Source!AU249</f>
        <v>71</v>
      </c>
      <c r="K675" s="25">
        <f>SUM(V669:V678)</f>
        <v>350.35</v>
      </c>
      <c r="L675" s="27"/>
    </row>
    <row r="676" spans="1:26" ht="14.25" x14ac:dyDescent="0.2">
      <c r="A676" s="40"/>
      <c r="B676" s="41"/>
      <c r="C676" s="41" t="s">
        <v>1338</v>
      </c>
      <c r="D676" s="24" t="s">
        <v>1339</v>
      </c>
      <c r="E676" s="11">
        <f>Source!AQ249</f>
        <v>1.45</v>
      </c>
      <c r="F676" s="25"/>
      <c r="G676" s="26" t="str">
        <f>Source!DI249</f>
        <v>)*1,15</v>
      </c>
      <c r="H676" s="25"/>
      <c r="I676" s="26"/>
      <c r="J676" s="26"/>
      <c r="K676" s="25"/>
      <c r="L676" s="37">
        <f>Source!U249</f>
        <v>6.669999999999999</v>
      </c>
    </row>
    <row r="677" spans="1:26" ht="42.75" x14ac:dyDescent="0.2">
      <c r="A677" s="40" t="str">
        <f>Source!E250</f>
        <v>66,1</v>
      </c>
      <c r="B677" s="46" t="str">
        <f>Source!F250</f>
        <v>19.1.05.03-0001</v>
      </c>
      <c r="C677" s="46" t="str">
        <f>Source!G250</f>
        <v>Диффузоры потолочные металлические "DEC" марки DVS вытяжные DVS, диаметр 100 мм прим.</v>
      </c>
      <c r="D677" s="24" t="str">
        <f>Source!H250</f>
        <v>шт.</v>
      </c>
      <c r="E677" s="11">
        <f>Source!I250</f>
        <v>2</v>
      </c>
      <c r="F677" s="25">
        <f>Source!AL250+Source!AM250+Source!AO250</f>
        <v>46.11</v>
      </c>
      <c r="G677" s="38" t="s">
        <v>3</v>
      </c>
      <c r="H677" s="25">
        <f>ROUND(Source!AC250*Source!I250, 2)+ROUND(Source!AD250*Source!I250, 2)+ROUND(Source!AF250*Source!I250, 2)</f>
        <v>92.22</v>
      </c>
      <c r="I677" s="26"/>
      <c r="J677" s="26">
        <f>IF(Source!BC250&lt;&gt; 0, Source!BC250, 1)</f>
        <v>6.08</v>
      </c>
      <c r="K677" s="25">
        <f>Source!O250</f>
        <v>560.70000000000005</v>
      </c>
      <c r="L677" s="27"/>
      <c r="S677">
        <f>ROUND((Source!FX250/100)*((ROUND(Source!AF250*Source!I250, 2)+ROUND(Source!AE250*Source!I250, 2))), 2)</f>
        <v>0</v>
      </c>
      <c r="T677">
        <f>Source!X250</f>
        <v>0</v>
      </c>
      <c r="U677">
        <f>ROUND((Source!FY250/100)*((ROUND(Source!AF250*Source!I250, 2)+ROUND(Source!AE250*Source!I250, 2))), 2)</f>
        <v>0</v>
      </c>
      <c r="V677">
        <f>Source!Y250</f>
        <v>0</v>
      </c>
      <c r="W677">
        <f>IF(Source!BI250&lt;=1,H677, 0)</f>
        <v>92.22</v>
      </c>
      <c r="X677">
        <f>IF(Source!BI250=2,H677, 0)</f>
        <v>0</v>
      </c>
      <c r="Y677">
        <f>IF(Source!BI250=3,H677, 0)</f>
        <v>0</v>
      </c>
      <c r="Z677">
        <f>IF(Source!BI250=4,H677, 0)</f>
        <v>0</v>
      </c>
    </row>
    <row r="678" spans="1:26" ht="42.75" x14ac:dyDescent="0.2">
      <c r="A678" s="42" t="str">
        <f>Source!E251</f>
        <v>66,2</v>
      </c>
      <c r="B678" s="47" t="str">
        <f>Source!F251</f>
        <v>19.1.05.03-0003</v>
      </c>
      <c r="C678" s="47" t="str">
        <f>Source!G251</f>
        <v>Диффузоры потолочные металлические "DEC" марки DVS вытяжные DVS, диаметр 160 мм прим.</v>
      </c>
      <c r="D678" s="30" t="str">
        <f>Source!H251</f>
        <v>шт.</v>
      </c>
      <c r="E678" s="31">
        <f>Source!I251</f>
        <v>2</v>
      </c>
      <c r="F678" s="32">
        <f>Source!AL251+Source!AM251+Source!AO251</f>
        <v>70.709999999999994</v>
      </c>
      <c r="G678" s="39" t="s">
        <v>3</v>
      </c>
      <c r="H678" s="32">
        <f>ROUND(Source!AC251*Source!I251, 2)+ROUND(Source!AD251*Source!I251, 2)+ROUND(Source!AF251*Source!I251, 2)</f>
        <v>141.41999999999999</v>
      </c>
      <c r="I678" s="33"/>
      <c r="J678" s="33">
        <f>IF(Source!BC251&lt;&gt; 0, Source!BC251, 1)</f>
        <v>6.08</v>
      </c>
      <c r="K678" s="32">
        <f>Source!O251</f>
        <v>859.83</v>
      </c>
      <c r="L678" s="36"/>
      <c r="S678">
        <f>ROUND((Source!FX251/100)*((ROUND(Source!AF251*Source!I251, 2)+ROUND(Source!AE251*Source!I251, 2))), 2)</f>
        <v>0</v>
      </c>
      <c r="T678">
        <f>Source!X251</f>
        <v>0</v>
      </c>
      <c r="U678">
        <f>ROUND((Source!FY251/100)*((ROUND(Source!AF251*Source!I251, 2)+ROUND(Source!AE251*Source!I251, 2))), 2)</f>
        <v>0</v>
      </c>
      <c r="V678">
        <f>Source!Y251</f>
        <v>0</v>
      </c>
      <c r="W678">
        <f>IF(Source!BI251&lt;=1,H678, 0)</f>
        <v>141.41999999999999</v>
      </c>
      <c r="X678">
        <f>IF(Source!BI251=2,H678, 0)</f>
        <v>0</v>
      </c>
      <c r="Y678">
        <f>IF(Source!BI251=3,H678, 0)</f>
        <v>0</v>
      </c>
      <c r="Z678">
        <f>IF(Source!BI251=4,H678, 0)</f>
        <v>0</v>
      </c>
    </row>
    <row r="679" spans="1:26" ht="15" x14ac:dyDescent="0.25">
      <c r="G679" s="49">
        <f>H670+H671+H673+H674+H675+SUM(H677:H678)</f>
        <v>612.28</v>
      </c>
      <c r="H679" s="49"/>
      <c r="J679" s="49">
        <f>K670+K671+K673+K674+K675+SUM(K677:K678)</f>
        <v>3723.86</v>
      </c>
      <c r="K679" s="49"/>
      <c r="L679" s="35">
        <f>Source!U249</f>
        <v>6.669999999999999</v>
      </c>
      <c r="O679" s="20">
        <f>G679</f>
        <v>612.28</v>
      </c>
      <c r="P679" s="20">
        <f>J679</f>
        <v>3723.86</v>
      </c>
      <c r="Q679" s="20">
        <f>L679</f>
        <v>6.669999999999999</v>
      </c>
      <c r="W679">
        <f>IF(Source!BI249&lt;=1,H670+H671+H673+H674+H675, 0)</f>
        <v>378.64</v>
      </c>
      <c r="X679">
        <f>IF(Source!BI249=2,H670+H671+H673+H674+H675, 0)</f>
        <v>0</v>
      </c>
      <c r="Y679">
        <f>IF(Source!BI249=3,H670+H671+H673+H674+H675, 0)</f>
        <v>0</v>
      </c>
      <c r="Z679">
        <f>IF(Source!BI249=4,H670+H671+H673+H674+H675, 0)</f>
        <v>0</v>
      </c>
    </row>
    <row r="680" spans="1:26" ht="42.75" x14ac:dyDescent="0.2">
      <c r="A680" s="40" t="str">
        <f>Source!E252</f>
        <v>67</v>
      </c>
      <c r="B680" s="41" t="str">
        <f>Source!F252</f>
        <v>20-02-009-05</v>
      </c>
      <c r="C680" s="41" t="str">
        <f>Source!G252</f>
        <v>Установка зонтов над шахтами из листовой стали круглого сечения диаметром 450 мм</v>
      </c>
      <c r="D680" s="24" t="str">
        <f>Source!H252</f>
        <v>ШТ</v>
      </c>
      <c r="E680" s="11">
        <f>Source!I252</f>
        <v>1</v>
      </c>
      <c r="F680" s="25">
        <f>Source!AL252+Source!AM252+Source!AO252</f>
        <v>14.059999999999999</v>
      </c>
      <c r="G680" s="26"/>
      <c r="H680" s="25"/>
      <c r="I680" s="26" t="str">
        <f>Source!BO252</f>
        <v/>
      </c>
      <c r="J680" s="26"/>
      <c r="K680" s="25"/>
      <c r="L680" s="27"/>
      <c r="S680">
        <f>ROUND((Source!FX252/100)*((ROUND(Source!AF252*Source!I252, 2)+ROUND(Source!AE252*Source!I252, 2))), 2)</f>
        <v>12.34</v>
      </c>
      <c r="T680">
        <f>Source!X252</f>
        <v>74.88</v>
      </c>
      <c r="U680">
        <f>ROUND((Source!FY252/100)*((ROUND(Source!AF252*Source!I252, 2)+ROUND(Source!AE252*Source!I252, 2))), 2)</f>
        <v>7.56</v>
      </c>
      <c r="V680">
        <f>Source!Y252</f>
        <v>46.23</v>
      </c>
    </row>
    <row r="681" spans="1:26" ht="14.25" x14ac:dyDescent="0.2">
      <c r="A681" s="40"/>
      <c r="B681" s="41"/>
      <c r="C681" s="41" t="s">
        <v>1333</v>
      </c>
      <c r="D681" s="24"/>
      <c r="E681" s="11"/>
      <c r="F681" s="25">
        <f>Source!AO252</f>
        <v>9.18</v>
      </c>
      <c r="G681" s="26" t="str">
        <f>Source!DG252</f>
        <v>)*1,15</v>
      </c>
      <c r="H681" s="25">
        <f>ROUND(Source!AF252*Source!I252, 2)</f>
        <v>10.56</v>
      </c>
      <c r="I681" s="26"/>
      <c r="J681" s="26">
        <f>IF(Source!BA252&lt;&gt; 0, Source!BA252, 1)</f>
        <v>6.08</v>
      </c>
      <c r="K681" s="25">
        <f>Source!S252</f>
        <v>64.2</v>
      </c>
      <c r="L681" s="27"/>
      <c r="R681">
        <f>H681</f>
        <v>10.56</v>
      </c>
    </row>
    <row r="682" spans="1:26" ht="14.25" x14ac:dyDescent="0.2">
      <c r="A682" s="40"/>
      <c r="B682" s="41"/>
      <c r="C682" s="41" t="s">
        <v>342</v>
      </c>
      <c r="D682" s="24"/>
      <c r="E682" s="11"/>
      <c r="F682" s="25">
        <f>Source!AM252</f>
        <v>1.82</v>
      </c>
      <c r="G682" s="26" t="str">
        <f>Source!DE252</f>
        <v>)*1,25</v>
      </c>
      <c r="H682" s="25">
        <f>ROUND(Source!AD252*Source!I252, 2)</f>
        <v>2.2799999999999998</v>
      </c>
      <c r="I682" s="26"/>
      <c r="J682" s="26">
        <f>IF(Source!BB252&lt;&gt; 0, Source!BB252, 1)</f>
        <v>6.08</v>
      </c>
      <c r="K682" s="25">
        <f>Source!Q252</f>
        <v>13.86</v>
      </c>
      <c r="L682" s="27"/>
    </row>
    <row r="683" spans="1:26" ht="14.25" x14ac:dyDescent="0.2">
      <c r="A683" s="40"/>
      <c r="B683" s="41"/>
      <c r="C683" s="41" t="s">
        <v>1334</v>
      </c>
      <c r="D683" s="24"/>
      <c r="E683" s="11"/>
      <c r="F683" s="25">
        <f>Source!AN252</f>
        <v>0.12</v>
      </c>
      <c r="G683" s="26" t="str">
        <f>Source!DF252</f>
        <v>)*1,25</v>
      </c>
      <c r="H683" s="28">
        <f>ROUND(Source!AE252*Source!I252, 2)</f>
        <v>0.15</v>
      </c>
      <c r="I683" s="26"/>
      <c r="J683" s="26">
        <f>IF(Source!BS252&lt;&gt; 0, Source!BS252, 1)</f>
        <v>6.08</v>
      </c>
      <c r="K683" s="28">
        <f>Source!R252</f>
        <v>0.91</v>
      </c>
      <c r="L683" s="27"/>
      <c r="R683">
        <f>H683</f>
        <v>0.15</v>
      </c>
    </row>
    <row r="684" spans="1:26" ht="14.25" x14ac:dyDescent="0.2">
      <c r="A684" s="40"/>
      <c r="B684" s="41"/>
      <c r="C684" s="41" t="s">
        <v>1340</v>
      </c>
      <c r="D684" s="24"/>
      <c r="E684" s="11"/>
      <c r="F684" s="25">
        <f>Source!AL252</f>
        <v>3.06</v>
      </c>
      <c r="G684" s="26" t="str">
        <f>Source!DD252</f>
        <v/>
      </c>
      <c r="H684" s="25">
        <f>ROUND(Source!AC252*Source!I252, 2)</f>
        <v>3.06</v>
      </c>
      <c r="I684" s="26"/>
      <c r="J684" s="26">
        <f>IF(Source!BC252&lt;&gt; 0, Source!BC252, 1)</f>
        <v>6.08</v>
      </c>
      <c r="K684" s="25">
        <f>Source!P252</f>
        <v>18.600000000000001</v>
      </c>
      <c r="L684" s="27"/>
    </row>
    <row r="685" spans="1:26" ht="14.25" x14ac:dyDescent="0.2">
      <c r="A685" s="40"/>
      <c r="B685" s="41"/>
      <c r="C685" s="41" t="s">
        <v>1335</v>
      </c>
      <c r="D685" s="24" t="s">
        <v>1336</v>
      </c>
      <c r="E685" s="11">
        <f>Source!BZ252</f>
        <v>128</v>
      </c>
      <c r="F685" s="51" t="str">
        <f>CONCATENATE(" )", Source!DL252, Source!FT252, "=", Source!FX252)</f>
        <v xml:space="preserve"> )*0,9=115,2</v>
      </c>
      <c r="G685" s="52"/>
      <c r="H685" s="25">
        <f>SUM(S680:S688)</f>
        <v>12.34</v>
      </c>
      <c r="I685" s="29"/>
      <c r="J685" s="23">
        <f>Source!AT252</f>
        <v>115</v>
      </c>
      <c r="K685" s="25">
        <f>SUM(T680:T688)</f>
        <v>74.88</v>
      </c>
      <c r="L685" s="27"/>
    </row>
    <row r="686" spans="1:26" ht="14.25" x14ac:dyDescent="0.2">
      <c r="A686" s="40"/>
      <c r="B686" s="41"/>
      <c r="C686" s="41" t="s">
        <v>1337</v>
      </c>
      <c r="D686" s="24" t="s">
        <v>1336</v>
      </c>
      <c r="E686" s="11">
        <f>Source!CA252</f>
        <v>83</v>
      </c>
      <c r="F686" s="51" t="str">
        <f>CONCATENATE(" )", Source!DM252, Source!FU252, "=", Source!FY252)</f>
        <v xml:space="preserve"> )*0,85=70,55</v>
      </c>
      <c r="G686" s="52"/>
      <c r="H686" s="25">
        <f>SUM(U680:U688)</f>
        <v>7.56</v>
      </c>
      <c r="I686" s="29"/>
      <c r="J686" s="23">
        <f>Source!AU252</f>
        <v>71</v>
      </c>
      <c r="K686" s="25">
        <f>SUM(V680:V688)</f>
        <v>46.23</v>
      </c>
      <c r="L686" s="27"/>
    </row>
    <row r="687" spans="1:26" ht="14.25" x14ac:dyDescent="0.2">
      <c r="A687" s="40"/>
      <c r="B687" s="41"/>
      <c r="C687" s="41" t="s">
        <v>1338</v>
      </c>
      <c r="D687" s="24" t="s">
        <v>1339</v>
      </c>
      <c r="E687" s="11">
        <f>Source!AQ252</f>
        <v>1</v>
      </c>
      <c r="F687" s="25"/>
      <c r="G687" s="26" t="str">
        <f>Source!DI252</f>
        <v>)*1,15</v>
      </c>
      <c r="H687" s="25"/>
      <c r="I687" s="26"/>
      <c r="J687" s="26"/>
      <c r="K687" s="25"/>
      <c r="L687" s="37">
        <f>Source!U252</f>
        <v>1.1499999999999999</v>
      </c>
    </row>
    <row r="688" spans="1:26" ht="42.75" x14ac:dyDescent="0.2">
      <c r="A688" s="42" t="str">
        <f>Source!E253</f>
        <v>67,1</v>
      </c>
      <c r="B688" s="43" t="str">
        <f>Source!F253</f>
        <v>19.2.02.01-0005</v>
      </c>
      <c r="C688" s="43" t="str">
        <f>Source!G253</f>
        <v>Зонты вентиляционных систем из листовой и сортовой стали, круглые, диаметром шахты 450 мм</v>
      </c>
      <c r="D688" s="30" t="str">
        <f>Source!H253</f>
        <v>шт.</v>
      </c>
      <c r="E688" s="31">
        <f>Source!I253</f>
        <v>1</v>
      </c>
      <c r="F688" s="32">
        <f>Source!AL253+Source!AM253+Source!AO253</f>
        <v>240.98</v>
      </c>
      <c r="G688" s="39" t="s">
        <v>3</v>
      </c>
      <c r="H688" s="32">
        <f>ROUND(Source!AC253*Source!I253, 2)+ROUND(Source!AD253*Source!I253, 2)+ROUND(Source!AF253*Source!I253, 2)</f>
        <v>240.98</v>
      </c>
      <c r="I688" s="33"/>
      <c r="J688" s="33">
        <f>IF(Source!BC253&lt;&gt; 0, Source!BC253, 1)</f>
        <v>6.08</v>
      </c>
      <c r="K688" s="32">
        <f>Source!O253</f>
        <v>1465.16</v>
      </c>
      <c r="L688" s="36"/>
      <c r="S688">
        <f>ROUND((Source!FX253/100)*((ROUND(Source!AF253*Source!I253, 2)+ROUND(Source!AE253*Source!I253, 2))), 2)</f>
        <v>0</v>
      </c>
      <c r="T688">
        <f>Source!X253</f>
        <v>0</v>
      </c>
      <c r="U688">
        <f>ROUND((Source!FY253/100)*((ROUND(Source!AF253*Source!I253, 2)+ROUND(Source!AE253*Source!I253, 2))), 2)</f>
        <v>0</v>
      </c>
      <c r="V688">
        <f>Source!Y253</f>
        <v>0</v>
      </c>
      <c r="W688">
        <f>IF(Source!BI253&lt;=1,H688, 0)</f>
        <v>240.98</v>
      </c>
      <c r="X688">
        <f>IF(Source!BI253=2,H688, 0)</f>
        <v>0</v>
      </c>
      <c r="Y688">
        <f>IF(Source!BI253=3,H688, 0)</f>
        <v>0</v>
      </c>
      <c r="Z688">
        <f>IF(Source!BI253=4,H688, 0)</f>
        <v>0</v>
      </c>
    </row>
    <row r="689" spans="1:26" ht="15" x14ac:dyDescent="0.25">
      <c r="G689" s="49">
        <f>H681+H682+H684+H685+H686+SUM(H688:H688)</f>
        <v>276.77999999999997</v>
      </c>
      <c r="H689" s="49"/>
      <c r="J689" s="49">
        <f>K681+K682+K684+K685+K686+SUM(K688:K688)</f>
        <v>1682.93</v>
      </c>
      <c r="K689" s="49"/>
      <c r="L689" s="35">
        <f>Source!U252</f>
        <v>1.1499999999999999</v>
      </c>
      <c r="O689" s="20">
        <f>G689</f>
        <v>276.77999999999997</v>
      </c>
      <c r="P689" s="20">
        <f>J689</f>
        <v>1682.93</v>
      </c>
      <c r="Q689" s="20">
        <f>L689</f>
        <v>1.1499999999999999</v>
      </c>
      <c r="W689">
        <f>IF(Source!BI252&lt;=1,H681+H682+H684+H685+H686, 0)</f>
        <v>35.800000000000004</v>
      </c>
      <c r="X689">
        <f>IF(Source!BI252=2,H681+H682+H684+H685+H686, 0)</f>
        <v>0</v>
      </c>
      <c r="Y689">
        <f>IF(Source!BI252=3,H681+H682+H684+H685+H686, 0)</f>
        <v>0</v>
      </c>
      <c r="Z689">
        <f>IF(Source!BI252=4,H681+H682+H684+H685+H686, 0)</f>
        <v>0</v>
      </c>
    </row>
    <row r="690" spans="1:26" ht="42.75" x14ac:dyDescent="0.2">
      <c r="A690" s="40" t="str">
        <f>Source!E254</f>
        <v>68</v>
      </c>
      <c r="B690" s="41" t="str">
        <f>Source!F254</f>
        <v>20-02-013-03</v>
      </c>
      <c r="C690" s="41" t="str">
        <f>Source!G254</f>
        <v>Установка узлов прохода вытяжных вентиляционных шахт диаметром патрубка до 560 мм</v>
      </c>
      <c r="D690" s="24" t="str">
        <f>Source!H254</f>
        <v>10 ШТ</v>
      </c>
      <c r="E690" s="11">
        <f>Source!I254</f>
        <v>0.1</v>
      </c>
      <c r="F690" s="25">
        <f>Source!AL254+Source!AM254+Source!AO254</f>
        <v>420.58</v>
      </c>
      <c r="G690" s="26"/>
      <c r="H690" s="25"/>
      <c r="I690" s="26" t="str">
        <f>Source!BO254</f>
        <v/>
      </c>
      <c r="J690" s="26"/>
      <c r="K690" s="25"/>
      <c r="L690" s="27"/>
      <c r="S690">
        <f>ROUND((Source!FX254/100)*((ROUND(Source!AF254*Source!I254, 2)+ROUND(Source!AE254*Source!I254, 2))), 2)</f>
        <v>41.23</v>
      </c>
      <c r="T690">
        <f>Source!X254</f>
        <v>250.24</v>
      </c>
      <c r="U690">
        <f>ROUND((Source!FY254/100)*((ROUND(Source!AF254*Source!I254, 2)+ROUND(Source!AE254*Source!I254, 2))), 2)</f>
        <v>25.25</v>
      </c>
      <c r="V690">
        <f>Source!Y254</f>
        <v>154.5</v>
      </c>
    </row>
    <row r="691" spans="1:26" ht="14.25" x14ac:dyDescent="0.2">
      <c r="A691" s="40"/>
      <c r="B691" s="41"/>
      <c r="C691" s="41" t="s">
        <v>1333</v>
      </c>
      <c r="D691" s="24"/>
      <c r="E691" s="11"/>
      <c r="F691" s="25">
        <f>Source!AO254</f>
        <v>310.58</v>
      </c>
      <c r="G691" s="26" t="str">
        <f>Source!DG254</f>
        <v>)*1,15</v>
      </c>
      <c r="H691" s="25">
        <f>ROUND(Source!AF254*Source!I254, 2)</f>
        <v>35.72</v>
      </c>
      <c r="I691" s="26"/>
      <c r="J691" s="26">
        <f>IF(Source!BA254&lt;&gt; 0, Source!BA254, 1)</f>
        <v>6.08</v>
      </c>
      <c r="K691" s="25">
        <f>Source!S254</f>
        <v>217.16</v>
      </c>
      <c r="L691" s="27"/>
      <c r="R691">
        <f>H691</f>
        <v>35.72</v>
      </c>
    </row>
    <row r="692" spans="1:26" ht="14.25" x14ac:dyDescent="0.2">
      <c r="A692" s="40"/>
      <c r="B692" s="41"/>
      <c r="C692" s="41" t="s">
        <v>342</v>
      </c>
      <c r="D692" s="24"/>
      <c r="E692" s="11"/>
      <c r="F692" s="25">
        <f>Source!AM254</f>
        <v>10.220000000000001</v>
      </c>
      <c r="G692" s="26" t="str">
        <f>Source!DE254</f>
        <v>)*1,25</v>
      </c>
      <c r="H692" s="25">
        <f>ROUND(Source!AD254*Source!I254, 2)</f>
        <v>1.28</v>
      </c>
      <c r="I692" s="26"/>
      <c r="J692" s="26">
        <f>IF(Source!BB254&lt;&gt; 0, Source!BB254, 1)</f>
        <v>6.08</v>
      </c>
      <c r="K692" s="25">
        <f>Source!Q254</f>
        <v>7.77</v>
      </c>
      <c r="L692" s="27"/>
    </row>
    <row r="693" spans="1:26" ht="14.25" x14ac:dyDescent="0.2">
      <c r="A693" s="40"/>
      <c r="B693" s="41"/>
      <c r="C693" s="41" t="s">
        <v>1334</v>
      </c>
      <c r="D693" s="24"/>
      <c r="E693" s="11"/>
      <c r="F693" s="25">
        <f>Source!AN254</f>
        <v>0.57999999999999996</v>
      </c>
      <c r="G693" s="26" t="str">
        <f>Source!DF254</f>
        <v>)*1,25</v>
      </c>
      <c r="H693" s="28">
        <f>ROUND(Source!AE254*Source!I254, 2)</f>
        <v>7.0000000000000007E-2</v>
      </c>
      <c r="I693" s="26"/>
      <c r="J693" s="26">
        <f>IF(Source!BS254&lt;&gt; 0, Source!BS254, 1)</f>
        <v>6.08</v>
      </c>
      <c r="K693" s="28">
        <f>Source!R254</f>
        <v>0.44</v>
      </c>
      <c r="L693" s="27"/>
      <c r="R693">
        <f>H693</f>
        <v>7.0000000000000007E-2</v>
      </c>
    </row>
    <row r="694" spans="1:26" ht="14.25" x14ac:dyDescent="0.2">
      <c r="A694" s="40"/>
      <c r="B694" s="41"/>
      <c r="C694" s="41" t="s">
        <v>1340</v>
      </c>
      <c r="D694" s="24"/>
      <c r="E694" s="11"/>
      <c r="F694" s="25">
        <f>Source!AL254</f>
        <v>99.78</v>
      </c>
      <c r="G694" s="26" t="str">
        <f>Source!DD254</f>
        <v/>
      </c>
      <c r="H694" s="25">
        <f>ROUND(Source!AC254*Source!I254, 2)</f>
        <v>9.98</v>
      </c>
      <c r="I694" s="26"/>
      <c r="J694" s="26">
        <f>IF(Source!BC254&lt;&gt; 0, Source!BC254, 1)</f>
        <v>6.08</v>
      </c>
      <c r="K694" s="25">
        <f>Source!P254</f>
        <v>60.67</v>
      </c>
      <c r="L694" s="27"/>
    </row>
    <row r="695" spans="1:26" ht="14.25" x14ac:dyDescent="0.2">
      <c r="A695" s="40"/>
      <c r="B695" s="41"/>
      <c r="C695" s="41" t="s">
        <v>1335</v>
      </c>
      <c r="D695" s="24" t="s">
        <v>1336</v>
      </c>
      <c r="E695" s="11">
        <f>Source!BZ254</f>
        <v>128</v>
      </c>
      <c r="F695" s="51" t="str">
        <f>CONCATENATE(" )", Source!DL254, Source!FT254, "=", Source!FX254)</f>
        <v xml:space="preserve"> )*0,9=115,2</v>
      </c>
      <c r="G695" s="52"/>
      <c r="H695" s="25">
        <f>SUM(S690:S698)</f>
        <v>41.23</v>
      </c>
      <c r="I695" s="29"/>
      <c r="J695" s="23">
        <f>Source!AT254</f>
        <v>115</v>
      </c>
      <c r="K695" s="25">
        <f>SUM(T690:T698)</f>
        <v>250.24</v>
      </c>
      <c r="L695" s="27"/>
    </row>
    <row r="696" spans="1:26" ht="14.25" x14ac:dyDescent="0.2">
      <c r="A696" s="40"/>
      <c r="B696" s="41"/>
      <c r="C696" s="41" t="s">
        <v>1337</v>
      </c>
      <c r="D696" s="24" t="s">
        <v>1336</v>
      </c>
      <c r="E696" s="11">
        <f>Source!CA254</f>
        <v>83</v>
      </c>
      <c r="F696" s="51" t="str">
        <f>CONCATENATE(" )", Source!DM254, Source!FU254, "=", Source!FY254)</f>
        <v xml:space="preserve"> )*0,85=70,55</v>
      </c>
      <c r="G696" s="52"/>
      <c r="H696" s="25">
        <f>SUM(U690:U698)</f>
        <v>25.25</v>
      </c>
      <c r="I696" s="29"/>
      <c r="J696" s="23">
        <f>Source!AU254</f>
        <v>71</v>
      </c>
      <c r="K696" s="25">
        <f>SUM(V690:V698)</f>
        <v>154.5</v>
      </c>
      <c r="L696" s="27"/>
    </row>
    <row r="697" spans="1:26" ht="14.25" x14ac:dyDescent="0.2">
      <c r="A697" s="40"/>
      <c r="B697" s="41"/>
      <c r="C697" s="41" t="s">
        <v>1338</v>
      </c>
      <c r="D697" s="24" t="s">
        <v>1339</v>
      </c>
      <c r="E697" s="11">
        <f>Source!AQ254</f>
        <v>36.409999999999997</v>
      </c>
      <c r="F697" s="25"/>
      <c r="G697" s="26" t="str">
        <f>Source!DI254</f>
        <v>)*1,15</v>
      </c>
      <c r="H697" s="25"/>
      <c r="I697" s="26"/>
      <c r="J697" s="26"/>
      <c r="K697" s="25"/>
      <c r="L697" s="37">
        <f>Source!U254</f>
        <v>4.187149999999999</v>
      </c>
    </row>
    <row r="698" spans="1:26" ht="42.75" x14ac:dyDescent="0.2">
      <c r="A698" s="42" t="str">
        <f>Source!E255</f>
        <v>68,1</v>
      </c>
      <c r="B698" s="43" t="str">
        <f>Source!F255</f>
        <v>19.1.06.01-0024</v>
      </c>
      <c r="C698" s="43" t="str">
        <f>Source!G255</f>
        <v>Узлы прохода вытяжных вентиляционных шахт без клапана УП1-04, диаметром патрубка 450 мм</v>
      </c>
      <c r="D698" s="30" t="str">
        <f>Source!H255</f>
        <v>шт.</v>
      </c>
      <c r="E698" s="31">
        <f>Source!I255</f>
        <v>1</v>
      </c>
      <c r="F698" s="32">
        <f>Source!AL255+Source!AM255+Source!AO255</f>
        <v>974.4</v>
      </c>
      <c r="G698" s="39" t="s">
        <v>3</v>
      </c>
      <c r="H698" s="32">
        <f>ROUND(Source!AC255*Source!I255, 2)+ROUND(Source!AD255*Source!I255, 2)+ROUND(Source!AF255*Source!I255, 2)</f>
        <v>974.4</v>
      </c>
      <c r="I698" s="33"/>
      <c r="J698" s="33">
        <f>IF(Source!BC255&lt;&gt; 0, Source!BC255, 1)</f>
        <v>6.08</v>
      </c>
      <c r="K698" s="32">
        <f>Source!O255</f>
        <v>5924.35</v>
      </c>
      <c r="L698" s="36"/>
      <c r="S698">
        <f>ROUND((Source!FX255/100)*((ROUND(Source!AF255*Source!I255, 2)+ROUND(Source!AE255*Source!I255, 2))), 2)</f>
        <v>0</v>
      </c>
      <c r="T698">
        <f>Source!X255</f>
        <v>0</v>
      </c>
      <c r="U698">
        <f>ROUND((Source!FY255/100)*((ROUND(Source!AF255*Source!I255, 2)+ROUND(Source!AE255*Source!I255, 2))), 2)</f>
        <v>0</v>
      </c>
      <c r="V698">
        <f>Source!Y255</f>
        <v>0</v>
      </c>
      <c r="W698">
        <f>IF(Source!BI255&lt;=1,H698, 0)</f>
        <v>974.4</v>
      </c>
      <c r="X698">
        <f>IF(Source!BI255=2,H698, 0)</f>
        <v>0</v>
      </c>
      <c r="Y698">
        <f>IF(Source!BI255=3,H698, 0)</f>
        <v>0</v>
      </c>
      <c r="Z698">
        <f>IF(Source!BI255=4,H698, 0)</f>
        <v>0</v>
      </c>
    </row>
    <row r="699" spans="1:26" ht="15" x14ac:dyDescent="0.25">
      <c r="G699" s="49">
        <f>H691+H692+H694+H695+H696+SUM(H698:H698)</f>
        <v>1087.8599999999999</v>
      </c>
      <c r="H699" s="49"/>
      <c r="J699" s="49">
        <f>K691+K692+K694+K695+K696+SUM(K698:K698)</f>
        <v>6614.6900000000005</v>
      </c>
      <c r="K699" s="49"/>
      <c r="L699" s="35">
        <f>Source!U254</f>
        <v>4.187149999999999</v>
      </c>
      <c r="O699" s="20">
        <f>G699</f>
        <v>1087.8599999999999</v>
      </c>
      <c r="P699" s="20">
        <f>J699</f>
        <v>6614.6900000000005</v>
      </c>
      <c r="Q699" s="20">
        <f>L699</f>
        <v>4.187149999999999</v>
      </c>
      <c r="W699">
        <f>IF(Source!BI254&lt;=1,H691+H692+H694+H695+H696, 0)</f>
        <v>113.46000000000001</v>
      </c>
      <c r="X699">
        <f>IF(Source!BI254=2,H691+H692+H694+H695+H696, 0)</f>
        <v>0</v>
      </c>
      <c r="Y699">
        <f>IF(Source!BI254=3,H691+H692+H694+H695+H696, 0)</f>
        <v>0</v>
      </c>
      <c r="Z699">
        <f>IF(Source!BI254=4,H691+H692+H694+H695+H696, 0)</f>
        <v>0</v>
      </c>
    </row>
    <row r="700" spans="1:26" ht="42.75" x14ac:dyDescent="0.2">
      <c r="A700" s="40" t="str">
        <f>Source!E256</f>
        <v>69</v>
      </c>
      <c r="B700" s="41" t="str">
        <f>Source!F256</f>
        <v>26-01-008-01</v>
      </c>
      <c r="C700" s="41" t="str">
        <f>Source!G256</f>
        <v>Изоляция  матами и холстами из супертонкого волокна (стеклянного и базальтового)</v>
      </c>
      <c r="D700" s="24" t="str">
        <f>Source!H256</f>
        <v>м3</v>
      </c>
      <c r="E700" s="11">
        <f>Source!I256</f>
        <v>0.89349999999999996</v>
      </c>
      <c r="F700" s="25">
        <f>Source!AL256+Source!AM256+Source!AO256</f>
        <v>1424.81</v>
      </c>
      <c r="G700" s="26"/>
      <c r="H700" s="25"/>
      <c r="I700" s="26" t="str">
        <f>Source!BO256</f>
        <v/>
      </c>
      <c r="J700" s="26"/>
      <c r="K700" s="25"/>
      <c r="L700" s="27"/>
      <c r="S700">
        <f>ROUND((Source!FX256/100)*((ROUND(Source!AF256*Source!I256, 2)+ROUND(Source!AE256*Source!I256, 2))), 2)</f>
        <v>859.79</v>
      </c>
      <c r="T700">
        <f>Source!X256</f>
        <v>5227.5200000000004</v>
      </c>
      <c r="U700">
        <f>ROUND((Source!FY256/100)*((ROUND(Source!AF256*Source!I256, 2)+ROUND(Source!AE256*Source!I256, 2))), 2)</f>
        <v>568.41999999999996</v>
      </c>
      <c r="V700">
        <f>Source!Y256</f>
        <v>3485.01</v>
      </c>
    </row>
    <row r="701" spans="1:26" ht="14.25" x14ac:dyDescent="0.2">
      <c r="A701" s="40"/>
      <c r="B701" s="41"/>
      <c r="C701" s="41" t="s">
        <v>1333</v>
      </c>
      <c r="D701" s="24"/>
      <c r="E701" s="11"/>
      <c r="F701" s="25">
        <f>Source!AO256</f>
        <v>919.39</v>
      </c>
      <c r="G701" s="26" t="str">
        <f>Source!DG256</f>
        <v>)*1,15</v>
      </c>
      <c r="H701" s="25">
        <f>ROUND(Source!AF256*Source!I256, 2)</f>
        <v>944.7</v>
      </c>
      <c r="I701" s="26"/>
      <c r="J701" s="26">
        <f>IF(Source!BA256&lt;&gt; 0, Source!BA256, 1)</f>
        <v>6.08</v>
      </c>
      <c r="K701" s="25">
        <f>Source!S256</f>
        <v>5743.76</v>
      </c>
      <c r="L701" s="27"/>
      <c r="R701">
        <f>H701</f>
        <v>944.7</v>
      </c>
    </row>
    <row r="702" spans="1:26" ht="14.25" x14ac:dyDescent="0.2">
      <c r="A702" s="40"/>
      <c r="B702" s="41"/>
      <c r="C702" s="41" t="s">
        <v>342</v>
      </c>
      <c r="D702" s="24"/>
      <c r="E702" s="11"/>
      <c r="F702" s="25">
        <f>Source!AM256</f>
        <v>55.24</v>
      </c>
      <c r="G702" s="26" t="str">
        <f>Source!DE256</f>
        <v>)*1,25</v>
      </c>
      <c r="H702" s="25">
        <f>ROUND(Source!AD256*Source!I256, 2)</f>
        <v>61.7</v>
      </c>
      <c r="I702" s="26"/>
      <c r="J702" s="26">
        <f>IF(Source!BB256&lt;&gt; 0, Source!BB256, 1)</f>
        <v>6.08</v>
      </c>
      <c r="K702" s="25">
        <f>Source!Q256</f>
        <v>375.11</v>
      </c>
      <c r="L702" s="27"/>
    </row>
    <row r="703" spans="1:26" ht="14.25" x14ac:dyDescent="0.2">
      <c r="A703" s="40"/>
      <c r="B703" s="41"/>
      <c r="C703" s="41" t="s">
        <v>1334</v>
      </c>
      <c r="D703" s="24"/>
      <c r="E703" s="11"/>
      <c r="F703" s="25">
        <f>Source!AN256</f>
        <v>9.51</v>
      </c>
      <c r="G703" s="26" t="str">
        <f>Source!DF256</f>
        <v>)*1,25</v>
      </c>
      <c r="H703" s="28">
        <f>ROUND(Source!AE256*Source!I256, 2)</f>
        <v>10.62</v>
      </c>
      <c r="I703" s="26"/>
      <c r="J703" s="26">
        <f>IF(Source!BS256&lt;&gt; 0, Source!BS256, 1)</f>
        <v>6.08</v>
      </c>
      <c r="K703" s="28">
        <f>Source!R256</f>
        <v>64.59</v>
      </c>
      <c r="L703" s="27"/>
      <c r="R703">
        <f>H703</f>
        <v>10.62</v>
      </c>
    </row>
    <row r="704" spans="1:26" ht="14.25" x14ac:dyDescent="0.2">
      <c r="A704" s="40"/>
      <c r="B704" s="41"/>
      <c r="C704" s="41" t="s">
        <v>1340</v>
      </c>
      <c r="D704" s="24"/>
      <c r="E704" s="11"/>
      <c r="F704" s="25">
        <f>Source!AL256</f>
        <v>450.18</v>
      </c>
      <c r="G704" s="26" t="str">
        <f>Source!DD256</f>
        <v/>
      </c>
      <c r="H704" s="25">
        <f>ROUND(Source!AC256*Source!I256, 2)</f>
        <v>402.24</v>
      </c>
      <c r="I704" s="26"/>
      <c r="J704" s="26">
        <f>IF(Source!BC256&lt;&gt; 0, Source!BC256, 1)</f>
        <v>6.08</v>
      </c>
      <c r="K704" s="25">
        <f>Source!P256</f>
        <v>2445.59</v>
      </c>
      <c r="L704" s="27"/>
    </row>
    <row r="705" spans="1:26" ht="14.25" x14ac:dyDescent="0.2">
      <c r="A705" s="40"/>
      <c r="B705" s="41"/>
      <c r="C705" s="41" t="s">
        <v>1335</v>
      </c>
      <c r="D705" s="24" t="s">
        <v>1336</v>
      </c>
      <c r="E705" s="11">
        <f>Source!BZ256</f>
        <v>100</v>
      </c>
      <c r="F705" s="51" t="str">
        <f>CONCATENATE(" )", Source!DL256, Source!FT256, "=", Source!FX256)</f>
        <v xml:space="preserve"> )*0,9=90</v>
      </c>
      <c r="G705" s="52"/>
      <c r="H705" s="25">
        <f>SUM(S700:S711)</f>
        <v>859.79</v>
      </c>
      <c r="I705" s="29"/>
      <c r="J705" s="23">
        <f>Source!AT256</f>
        <v>90</v>
      </c>
      <c r="K705" s="25">
        <f>SUM(T700:T711)</f>
        <v>5227.5200000000004</v>
      </c>
      <c r="L705" s="27"/>
    </row>
    <row r="706" spans="1:26" ht="14.25" x14ac:dyDescent="0.2">
      <c r="A706" s="40"/>
      <c r="B706" s="41"/>
      <c r="C706" s="41" t="s">
        <v>1337</v>
      </c>
      <c r="D706" s="24" t="s">
        <v>1336</v>
      </c>
      <c r="E706" s="11">
        <f>Source!CA256</f>
        <v>70</v>
      </c>
      <c r="F706" s="51" t="str">
        <f>CONCATENATE(" )", Source!DM256, Source!FU256, "=", Source!FY256)</f>
        <v xml:space="preserve"> )*0,85=59,5</v>
      </c>
      <c r="G706" s="52"/>
      <c r="H706" s="25">
        <f>SUM(U700:U711)</f>
        <v>568.41999999999996</v>
      </c>
      <c r="I706" s="29"/>
      <c r="J706" s="23">
        <f>Source!AU256</f>
        <v>60</v>
      </c>
      <c r="K706" s="25">
        <f>SUM(V700:V711)</f>
        <v>3485.01</v>
      </c>
      <c r="L706" s="27"/>
    </row>
    <row r="707" spans="1:26" ht="14.25" x14ac:dyDescent="0.2">
      <c r="A707" s="40"/>
      <c r="B707" s="41"/>
      <c r="C707" s="41" t="s">
        <v>1338</v>
      </c>
      <c r="D707" s="24" t="s">
        <v>1339</v>
      </c>
      <c r="E707" s="11">
        <f>Source!AQ256</f>
        <v>94.2</v>
      </c>
      <c r="F707" s="25"/>
      <c r="G707" s="26" t="str">
        <f>Source!DI256</f>
        <v>)*1,15</v>
      </c>
      <c r="H707" s="25"/>
      <c r="I707" s="26"/>
      <c r="J707" s="26"/>
      <c r="K707" s="25"/>
      <c r="L707" s="37">
        <f>Source!U256</f>
        <v>96.792854999999989</v>
      </c>
    </row>
    <row r="708" spans="1:26" ht="57" x14ac:dyDescent="0.2">
      <c r="A708" s="40" t="str">
        <f>Source!E257</f>
        <v>69,1</v>
      </c>
      <c r="B708" s="46" t="str">
        <f>Source!F257</f>
        <v>12.2.04.03-0031</v>
      </c>
      <c r="C708" s="46" t="str">
        <f>Source!G257</f>
        <v>Маты теплоизоляционные ламельные из базальтового волокна МТБЛ-35/Ф1 с фольгированным покрытием с одной стороны толщиной 20 мм</v>
      </c>
      <c r="D708" s="24" t="str">
        <f>Source!H257</f>
        <v>м3</v>
      </c>
      <c r="E708" s="11">
        <f>Source!I257</f>
        <v>0.61</v>
      </c>
      <c r="F708" s="25">
        <f>Source!AL257+Source!AM257+Source!AO257</f>
        <v>3174.06</v>
      </c>
      <c r="G708" s="38" t="s">
        <v>3</v>
      </c>
      <c r="H708" s="25">
        <f>ROUND(Source!AC257*Source!I257, 2)+ROUND(Source!AD257*Source!I257, 2)+ROUND(Source!AF257*Source!I257, 2)</f>
        <v>1936.18</v>
      </c>
      <c r="I708" s="26"/>
      <c r="J708" s="26">
        <f>IF(Source!BC257&lt;&gt; 0, Source!BC257, 1)</f>
        <v>6.08</v>
      </c>
      <c r="K708" s="25">
        <f>Source!O257</f>
        <v>11771.95</v>
      </c>
      <c r="L708" s="27"/>
      <c r="S708">
        <f>ROUND((Source!FX257/100)*((ROUND(Source!AF257*Source!I257, 2)+ROUND(Source!AE257*Source!I257, 2))), 2)</f>
        <v>0</v>
      </c>
      <c r="T708">
        <f>Source!X257</f>
        <v>0</v>
      </c>
      <c r="U708">
        <f>ROUND((Source!FY257/100)*((ROUND(Source!AF257*Source!I257, 2)+ROUND(Source!AE257*Source!I257, 2))), 2)</f>
        <v>0</v>
      </c>
      <c r="V708">
        <f>Source!Y257</f>
        <v>0</v>
      </c>
      <c r="W708">
        <f>IF(Source!BI257&lt;=1,H708, 0)</f>
        <v>1936.18</v>
      </c>
      <c r="X708">
        <f>IF(Source!BI257=2,H708, 0)</f>
        <v>0</v>
      </c>
      <c r="Y708">
        <f>IF(Source!BI257=3,H708, 0)</f>
        <v>0</v>
      </c>
      <c r="Z708">
        <f>IF(Source!BI257=4,H708, 0)</f>
        <v>0</v>
      </c>
    </row>
    <row r="709" spans="1:26" ht="42.75" x14ac:dyDescent="0.2">
      <c r="A709" s="40" t="str">
        <f>Source!E258</f>
        <v>69,2</v>
      </c>
      <c r="B709" s="46" t="str">
        <f>Source!F258</f>
        <v>12.2.03.03-0015</v>
      </c>
      <c r="C709" s="46" t="str">
        <f>Source!G258</f>
        <v>Отражающая изоляция "Пенофол 2000" тип С, самоклеящийся, толщина 10 мм прим.</v>
      </c>
      <c r="D709" s="24" t="str">
        <f>Source!H258</f>
        <v>м2</v>
      </c>
      <c r="E709" s="11">
        <f>Source!I258</f>
        <v>27</v>
      </c>
      <c r="F709" s="25">
        <f>Source!AL258+Source!AM258+Source!AO258</f>
        <v>50.01</v>
      </c>
      <c r="G709" s="38" t="s">
        <v>3</v>
      </c>
      <c r="H709" s="25">
        <f>ROUND(Source!AC258*Source!I258, 2)+ROUND(Source!AD258*Source!I258, 2)+ROUND(Source!AF258*Source!I258, 2)</f>
        <v>1350.27</v>
      </c>
      <c r="I709" s="26"/>
      <c r="J709" s="26">
        <f>IF(Source!BC258&lt;&gt; 0, Source!BC258, 1)</f>
        <v>6.08</v>
      </c>
      <c r="K709" s="25">
        <f>Source!O258</f>
        <v>8209.64</v>
      </c>
      <c r="L709" s="27"/>
      <c r="S709">
        <f>ROUND((Source!FX258/100)*((ROUND(Source!AF258*Source!I258, 2)+ROUND(Source!AE258*Source!I258, 2))), 2)</f>
        <v>0</v>
      </c>
      <c r="T709">
        <f>Source!X258</f>
        <v>0</v>
      </c>
      <c r="U709">
        <f>ROUND((Source!FY258/100)*((ROUND(Source!AF258*Source!I258, 2)+ROUND(Source!AE258*Source!I258, 2))), 2)</f>
        <v>0</v>
      </c>
      <c r="V709">
        <f>Source!Y258</f>
        <v>0</v>
      </c>
      <c r="W709">
        <f>IF(Source!BI258&lt;=1,H709, 0)</f>
        <v>1350.27</v>
      </c>
      <c r="X709">
        <f>IF(Source!BI258=2,H709, 0)</f>
        <v>0</v>
      </c>
      <c r="Y709">
        <f>IF(Source!BI258=3,H709, 0)</f>
        <v>0</v>
      </c>
      <c r="Z709">
        <f>IF(Source!BI258=4,H709, 0)</f>
        <v>0</v>
      </c>
    </row>
    <row r="710" spans="1:26" ht="42.75" x14ac:dyDescent="0.2">
      <c r="A710" s="40" t="str">
        <f>Source!E259</f>
        <v>69,3</v>
      </c>
      <c r="B710" s="46" t="str">
        <f>Source!F259</f>
        <v>12.2.03.03-0005</v>
      </c>
      <c r="C710" s="46" t="str">
        <f>Source!G259</f>
        <v>Отражающая изоляция "Пенофол 2000" тип А, с односторонним фольгированием, толщина 10 мм прим.</v>
      </c>
      <c r="D710" s="24" t="str">
        <f>Source!H259</f>
        <v>м2</v>
      </c>
      <c r="E710" s="11">
        <f>Source!I259</f>
        <v>1.9999999999999998</v>
      </c>
      <c r="F710" s="25">
        <f>Source!AL259+Source!AM259+Source!AO259</f>
        <v>17.86</v>
      </c>
      <c r="G710" s="38" t="s">
        <v>3</v>
      </c>
      <c r="H710" s="25">
        <f>ROUND(Source!AC259*Source!I259, 2)+ROUND(Source!AD259*Source!I259, 2)+ROUND(Source!AF259*Source!I259, 2)</f>
        <v>35.72</v>
      </c>
      <c r="I710" s="26"/>
      <c r="J710" s="26">
        <f>IF(Source!BC259&lt;&gt; 0, Source!BC259, 1)</f>
        <v>6.08</v>
      </c>
      <c r="K710" s="25">
        <f>Source!O259</f>
        <v>217.18</v>
      </c>
      <c r="L710" s="27"/>
      <c r="S710">
        <f>ROUND((Source!FX259/100)*((ROUND(Source!AF259*Source!I259, 2)+ROUND(Source!AE259*Source!I259, 2))), 2)</f>
        <v>0</v>
      </c>
      <c r="T710">
        <f>Source!X259</f>
        <v>0</v>
      </c>
      <c r="U710">
        <f>ROUND((Source!FY259/100)*((ROUND(Source!AF259*Source!I259, 2)+ROUND(Source!AE259*Source!I259, 2))), 2)</f>
        <v>0</v>
      </c>
      <c r="V710">
        <f>Source!Y259</f>
        <v>0</v>
      </c>
      <c r="W710">
        <f>IF(Source!BI259&lt;=1,H710, 0)</f>
        <v>35.72</v>
      </c>
      <c r="X710">
        <f>IF(Source!BI259=2,H710, 0)</f>
        <v>0</v>
      </c>
      <c r="Y710">
        <f>IF(Source!BI259=3,H710, 0)</f>
        <v>0</v>
      </c>
      <c r="Z710">
        <f>IF(Source!BI259=4,H710, 0)</f>
        <v>0</v>
      </c>
    </row>
    <row r="711" spans="1:26" ht="42.75" x14ac:dyDescent="0.2">
      <c r="A711" s="42" t="str">
        <f>Source!E260</f>
        <v>69,4</v>
      </c>
      <c r="B711" s="47" t="str">
        <f>Source!F260</f>
        <v>12.2.03.03-0005</v>
      </c>
      <c r="C711" s="47" t="str">
        <f>Source!G260</f>
        <v>Отражающая изоляция "Пенофол 2000" тип А, с односторонним фольгированием, толщина 10 мм прим.</v>
      </c>
      <c r="D711" s="30" t="str">
        <f>Source!H260</f>
        <v>м2</v>
      </c>
      <c r="E711" s="31">
        <f>Source!I260</f>
        <v>1.9999999999999998</v>
      </c>
      <c r="F711" s="32">
        <f>Source!AL260+Source!AM260+Source!AO260</f>
        <v>17.86</v>
      </c>
      <c r="G711" s="39" t="s">
        <v>3</v>
      </c>
      <c r="H711" s="32">
        <f>ROUND(Source!AC260*Source!I260, 2)+ROUND(Source!AD260*Source!I260, 2)+ROUND(Source!AF260*Source!I260, 2)</f>
        <v>35.72</v>
      </c>
      <c r="I711" s="33"/>
      <c r="J711" s="33">
        <f>IF(Source!BC260&lt;&gt; 0, Source!BC260, 1)</f>
        <v>6.08</v>
      </c>
      <c r="K711" s="32">
        <f>Source!O260</f>
        <v>217.18</v>
      </c>
      <c r="L711" s="36"/>
      <c r="S711">
        <f>ROUND((Source!FX260/100)*((ROUND(Source!AF260*Source!I260, 2)+ROUND(Source!AE260*Source!I260, 2))), 2)</f>
        <v>0</v>
      </c>
      <c r="T711">
        <f>Source!X260</f>
        <v>0</v>
      </c>
      <c r="U711">
        <f>ROUND((Source!FY260/100)*((ROUND(Source!AF260*Source!I260, 2)+ROUND(Source!AE260*Source!I260, 2))), 2)</f>
        <v>0</v>
      </c>
      <c r="V711">
        <f>Source!Y260</f>
        <v>0</v>
      </c>
      <c r="W711">
        <f>IF(Source!BI260&lt;=1,H711, 0)</f>
        <v>35.72</v>
      </c>
      <c r="X711">
        <f>IF(Source!BI260=2,H711, 0)</f>
        <v>0</v>
      </c>
      <c r="Y711">
        <f>IF(Source!BI260=3,H711, 0)</f>
        <v>0</v>
      </c>
      <c r="Z711">
        <f>IF(Source!BI260=4,H711, 0)</f>
        <v>0</v>
      </c>
    </row>
    <row r="712" spans="1:26" ht="15" x14ac:dyDescent="0.25">
      <c r="G712" s="49">
        <f>H701+H702+H704+H705+H706+SUM(H708:H711)</f>
        <v>6194.74</v>
      </c>
      <c r="H712" s="49"/>
      <c r="J712" s="49">
        <f>K701+K702+K704+K705+K706+SUM(K708:K711)</f>
        <v>37692.94</v>
      </c>
      <c r="K712" s="49"/>
      <c r="L712" s="35">
        <f>Source!U256</f>
        <v>96.792854999999989</v>
      </c>
      <c r="O712" s="20">
        <f>G712</f>
        <v>6194.74</v>
      </c>
      <c r="P712" s="20">
        <f>J712</f>
        <v>37692.94</v>
      </c>
      <c r="Q712" s="20">
        <f>L712</f>
        <v>96.792854999999989</v>
      </c>
      <c r="W712">
        <f>IF(Source!BI256&lt;=1,H701+H702+H704+H705+H706, 0)</f>
        <v>2836.8500000000004</v>
      </c>
      <c r="X712">
        <f>IF(Source!BI256=2,H701+H702+H704+H705+H706, 0)</f>
        <v>0</v>
      </c>
      <c r="Y712">
        <f>IF(Source!BI256=3,H701+H702+H704+H705+H706, 0)</f>
        <v>0</v>
      </c>
      <c r="Z712">
        <f>IF(Source!BI256=4,H701+H702+H704+H705+H706, 0)</f>
        <v>0</v>
      </c>
    </row>
    <row r="713" spans="1:26" ht="42.75" x14ac:dyDescent="0.2">
      <c r="A713" s="40" t="str">
        <f>Source!E261</f>
        <v>70</v>
      </c>
      <c r="B713" s="46" t="str">
        <f>Source!F261</f>
        <v>п03-01-002-13</v>
      </c>
      <c r="C713" s="46" t="str">
        <f>Source!G261</f>
        <v>Вентилятор радиальный (центробежный), диаметральный или крышный до № 5</v>
      </c>
      <c r="D713" s="24" t="str">
        <f>Source!H261</f>
        <v>ШТ</v>
      </c>
      <c r="E713" s="11">
        <f>Source!I261</f>
        <v>2</v>
      </c>
      <c r="F713" s="25">
        <f>Source!AL261+Source!AM261+Source!AO261</f>
        <v>47.41</v>
      </c>
      <c r="G713" s="26"/>
      <c r="H713" s="25"/>
      <c r="I713" s="26" t="str">
        <f>Source!BO261</f>
        <v/>
      </c>
      <c r="J713" s="26"/>
      <c r="K713" s="25"/>
      <c r="L713" s="27"/>
      <c r="S713">
        <f>ROUND((Source!FX261/100)*((ROUND(Source!AF261*Source!I261, 2)+ROUND(Source!AE261*Source!I261, 2))), 2)</f>
        <v>49.31</v>
      </c>
      <c r="T713">
        <f>Source!X261</f>
        <v>700.19</v>
      </c>
      <c r="U713">
        <f>ROUND((Source!FY261/100)*((ROUND(Source!AF261*Source!I261, 2)+ROUND(Source!AE261*Source!I261, 2))), 2)</f>
        <v>30.34</v>
      </c>
      <c r="V713">
        <f>Source!Y261</f>
        <v>430.88</v>
      </c>
    </row>
    <row r="714" spans="1:26" ht="14.25" x14ac:dyDescent="0.2">
      <c r="A714" s="40"/>
      <c r="B714" s="46"/>
      <c r="C714" s="46" t="s">
        <v>1333</v>
      </c>
      <c r="D714" s="24"/>
      <c r="E714" s="11"/>
      <c r="F714" s="25">
        <f>Source!AO261</f>
        <v>47.41</v>
      </c>
      <c r="G714" s="26" t="str">
        <f>Source!DG261</f>
        <v>)*0,8</v>
      </c>
      <c r="H714" s="25">
        <f>ROUND(Source!AF261*Source!I261, 2)</f>
        <v>75.86</v>
      </c>
      <c r="I714" s="26"/>
      <c r="J714" s="26">
        <f>IF(Source!BA261&lt;&gt; 0, Source!BA261, 1)</f>
        <v>14.2</v>
      </c>
      <c r="K714" s="25">
        <f>Source!S261</f>
        <v>1077.21</v>
      </c>
      <c r="L714" s="27"/>
      <c r="R714">
        <f>H714</f>
        <v>75.86</v>
      </c>
    </row>
    <row r="715" spans="1:26" ht="14.25" x14ac:dyDescent="0.2">
      <c r="A715" s="40"/>
      <c r="B715" s="46"/>
      <c r="C715" s="46" t="s">
        <v>1335</v>
      </c>
      <c r="D715" s="24" t="s">
        <v>1336</v>
      </c>
      <c r="E715" s="11">
        <f>Source!BZ261</f>
        <v>65</v>
      </c>
      <c r="F715" s="44"/>
      <c r="G715" s="26"/>
      <c r="H715" s="25">
        <f>SUM(S713:S717)</f>
        <v>49.31</v>
      </c>
      <c r="I715" s="29"/>
      <c r="J715" s="23">
        <f>Source!AT261</f>
        <v>65</v>
      </c>
      <c r="K715" s="25">
        <f>SUM(T713:T717)</f>
        <v>700.19</v>
      </c>
      <c r="L715" s="27"/>
    </row>
    <row r="716" spans="1:26" ht="14.25" x14ac:dyDescent="0.2">
      <c r="A716" s="40"/>
      <c r="B716" s="46"/>
      <c r="C716" s="46" t="s">
        <v>1337</v>
      </c>
      <c r="D716" s="24" t="s">
        <v>1336</v>
      </c>
      <c r="E716" s="11">
        <f>Source!CA261</f>
        <v>40</v>
      </c>
      <c r="F716" s="44"/>
      <c r="G716" s="26"/>
      <c r="H716" s="25">
        <f>SUM(U713:U717)</f>
        <v>30.34</v>
      </c>
      <c r="I716" s="29"/>
      <c r="J716" s="23">
        <f>Source!AU261</f>
        <v>40</v>
      </c>
      <c r="K716" s="25">
        <f>SUM(V713:V717)</f>
        <v>430.88</v>
      </c>
      <c r="L716" s="27"/>
    </row>
    <row r="717" spans="1:26" ht="14.25" x14ac:dyDescent="0.2">
      <c r="A717" s="42"/>
      <c r="B717" s="47"/>
      <c r="C717" s="47" t="s">
        <v>1338</v>
      </c>
      <c r="D717" s="30" t="s">
        <v>1339</v>
      </c>
      <c r="E717" s="31">
        <f>Source!AQ261</f>
        <v>3.6</v>
      </c>
      <c r="F717" s="32"/>
      <c r="G717" s="33" t="str">
        <f>Source!DI261</f>
        <v>)*0,8</v>
      </c>
      <c r="H717" s="32"/>
      <c r="I717" s="33"/>
      <c r="J717" s="33"/>
      <c r="K717" s="32"/>
      <c r="L717" s="34">
        <f>Source!U261</f>
        <v>5.7600000000000007</v>
      </c>
    </row>
    <row r="718" spans="1:26" ht="15" x14ac:dyDescent="0.25">
      <c r="G718" s="49">
        <f>H714+H715+H716</f>
        <v>155.51</v>
      </c>
      <c r="H718" s="49"/>
      <c r="J718" s="49">
        <f>K714+K715+K716</f>
        <v>2208.2800000000002</v>
      </c>
      <c r="K718" s="49"/>
      <c r="L718" s="35">
        <f>Source!U261</f>
        <v>5.7600000000000007</v>
      </c>
      <c r="O718" s="20">
        <f>G718</f>
        <v>155.51</v>
      </c>
      <c r="P718" s="20">
        <f>J718</f>
        <v>2208.2800000000002</v>
      </c>
      <c r="Q718" s="20">
        <f>L718</f>
        <v>5.7600000000000007</v>
      </c>
      <c r="W718">
        <f>IF(Source!BI261&lt;=1,H714+H715+H716, 0)</f>
        <v>0</v>
      </c>
      <c r="X718">
        <f>IF(Source!BI261=2,H714+H715+H716, 0)</f>
        <v>0</v>
      </c>
      <c r="Y718">
        <f>IF(Source!BI261=3,H714+H715+H716, 0)</f>
        <v>0</v>
      </c>
      <c r="Z718">
        <f>IF(Source!BI261=4,H714+H715+H716, 0)</f>
        <v>155.51</v>
      </c>
    </row>
    <row r="719" spans="1:26" ht="42.75" x14ac:dyDescent="0.2">
      <c r="A719" s="40" t="str">
        <f>Source!E262</f>
        <v>71</v>
      </c>
      <c r="B719" s="46" t="str">
        <f>Source!F262</f>
        <v>п03-01-022-01</v>
      </c>
      <c r="C719" s="46" t="str">
        <f>Source!G262</f>
        <v>Сеть систем вентиляции и кондиционирования воздуха при количестве сечений до 5</v>
      </c>
      <c r="D719" s="24" t="str">
        <f>Source!H262</f>
        <v>сеть</v>
      </c>
      <c r="E719" s="11">
        <f>Source!I262</f>
        <v>2</v>
      </c>
      <c r="F719" s="25">
        <f>Source!AL262+Source!AM262+Source!AO262</f>
        <v>97.4</v>
      </c>
      <c r="G719" s="26"/>
      <c r="H719" s="25"/>
      <c r="I719" s="26" t="str">
        <f>Source!BO262</f>
        <v/>
      </c>
      <c r="J719" s="26"/>
      <c r="K719" s="25"/>
      <c r="L719" s="27"/>
      <c r="S719">
        <f>ROUND((Source!FX262/100)*((ROUND(Source!AF262*Source!I262, 2)+ROUND(Source!AE262*Source!I262, 2))), 2)</f>
        <v>101.3</v>
      </c>
      <c r="T719">
        <f>Source!X262</f>
        <v>1438.4</v>
      </c>
      <c r="U719">
        <f>ROUND((Source!FY262/100)*((ROUND(Source!AF262*Source!I262, 2)+ROUND(Source!AE262*Source!I262, 2))), 2)</f>
        <v>62.34</v>
      </c>
      <c r="V719">
        <f>Source!Y262</f>
        <v>885.17</v>
      </c>
    </row>
    <row r="720" spans="1:26" ht="14.25" x14ac:dyDescent="0.2">
      <c r="A720" s="40"/>
      <c r="B720" s="46"/>
      <c r="C720" s="46" t="s">
        <v>1333</v>
      </c>
      <c r="D720" s="24"/>
      <c r="E720" s="11"/>
      <c r="F720" s="25">
        <f>Source!AO262</f>
        <v>97.4</v>
      </c>
      <c r="G720" s="26" t="str">
        <f>Source!DG262</f>
        <v>)*0,8</v>
      </c>
      <c r="H720" s="25">
        <f>ROUND(Source!AF262*Source!I262, 2)</f>
        <v>155.84</v>
      </c>
      <c r="I720" s="26"/>
      <c r="J720" s="26">
        <f>IF(Source!BA262&lt;&gt; 0, Source!BA262, 1)</f>
        <v>14.2</v>
      </c>
      <c r="K720" s="25">
        <f>Source!S262</f>
        <v>2212.9299999999998</v>
      </c>
      <c r="L720" s="27"/>
      <c r="R720">
        <f>H720</f>
        <v>155.84</v>
      </c>
    </row>
    <row r="721" spans="1:26" ht="14.25" x14ac:dyDescent="0.2">
      <c r="A721" s="40"/>
      <c r="B721" s="46"/>
      <c r="C721" s="46" t="s">
        <v>1335</v>
      </c>
      <c r="D721" s="24" t="s">
        <v>1336</v>
      </c>
      <c r="E721" s="11">
        <f>Source!BZ262</f>
        <v>65</v>
      </c>
      <c r="F721" s="44"/>
      <c r="G721" s="26"/>
      <c r="H721" s="25">
        <f>SUM(S719:S723)</f>
        <v>101.3</v>
      </c>
      <c r="I721" s="29"/>
      <c r="J721" s="23">
        <f>Source!AT262</f>
        <v>65</v>
      </c>
      <c r="K721" s="25">
        <f>SUM(T719:T723)</f>
        <v>1438.4</v>
      </c>
      <c r="L721" s="27"/>
    </row>
    <row r="722" spans="1:26" ht="14.25" x14ac:dyDescent="0.2">
      <c r="A722" s="40"/>
      <c r="B722" s="46"/>
      <c r="C722" s="46" t="s">
        <v>1337</v>
      </c>
      <c r="D722" s="24" t="s">
        <v>1336</v>
      </c>
      <c r="E722" s="11">
        <f>Source!CA262</f>
        <v>40</v>
      </c>
      <c r="F722" s="44"/>
      <c r="G722" s="26"/>
      <c r="H722" s="25">
        <f>SUM(U719:U723)</f>
        <v>62.34</v>
      </c>
      <c r="I722" s="29"/>
      <c r="J722" s="23">
        <f>Source!AU262</f>
        <v>40</v>
      </c>
      <c r="K722" s="25">
        <f>SUM(V719:V723)</f>
        <v>885.17</v>
      </c>
      <c r="L722" s="27"/>
    </row>
    <row r="723" spans="1:26" ht="14.25" x14ac:dyDescent="0.2">
      <c r="A723" s="42"/>
      <c r="B723" s="47"/>
      <c r="C723" s="47" t="s">
        <v>1338</v>
      </c>
      <c r="D723" s="30" t="s">
        <v>1339</v>
      </c>
      <c r="E723" s="31">
        <f>Source!AQ262</f>
        <v>7.2</v>
      </c>
      <c r="F723" s="32"/>
      <c r="G723" s="33" t="str">
        <f>Source!DI262</f>
        <v>)*0,8</v>
      </c>
      <c r="H723" s="32"/>
      <c r="I723" s="33"/>
      <c r="J723" s="33"/>
      <c r="K723" s="32"/>
      <c r="L723" s="34">
        <f>Source!U262</f>
        <v>11.520000000000001</v>
      </c>
    </row>
    <row r="724" spans="1:26" ht="15" x14ac:dyDescent="0.25">
      <c r="B724" s="48"/>
      <c r="C724" s="48"/>
      <c r="G724" s="49">
        <f>H720+H721+H722</f>
        <v>319.48</v>
      </c>
      <c r="H724" s="49"/>
      <c r="J724" s="49">
        <f>K720+K721+K722</f>
        <v>4536.5</v>
      </c>
      <c r="K724" s="49"/>
      <c r="L724" s="35">
        <f>Source!U262</f>
        <v>11.520000000000001</v>
      </c>
      <c r="O724" s="20">
        <f>G724</f>
        <v>319.48</v>
      </c>
      <c r="P724" s="20">
        <f>J724</f>
        <v>4536.5</v>
      </c>
      <c r="Q724" s="20">
        <f>L724</f>
        <v>11.520000000000001</v>
      </c>
      <c r="W724">
        <f>IF(Source!BI262&lt;=1,H720+H721+H722, 0)</f>
        <v>0</v>
      </c>
      <c r="X724">
        <f>IF(Source!BI262=2,H720+H721+H722, 0)</f>
        <v>0</v>
      </c>
      <c r="Y724">
        <f>IF(Source!BI262=3,H720+H721+H722, 0)</f>
        <v>0</v>
      </c>
      <c r="Z724">
        <f>IF(Source!BI262=4,H720+H721+H722, 0)</f>
        <v>319.48</v>
      </c>
    </row>
    <row r="725" spans="1:26" ht="28.5" x14ac:dyDescent="0.2">
      <c r="A725" s="40" t="str">
        <f>Source!E263</f>
        <v>72</v>
      </c>
      <c r="B725" s="46" t="str">
        <f>Source!F263</f>
        <v>п03-01-011-06</v>
      </c>
      <c r="C725" s="46" t="str">
        <f>Source!G263</f>
        <v>Регулировочно-запорное устройство клапан огнезадерживающий</v>
      </c>
      <c r="D725" s="24" t="str">
        <f>Source!H263</f>
        <v>ШТ</v>
      </c>
      <c r="E725" s="11">
        <f>Source!I263</f>
        <v>2</v>
      </c>
      <c r="F725" s="25">
        <f>Source!AL263+Source!AM263+Source!AO263</f>
        <v>41.94</v>
      </c>
      <c r="G725" s="26"/>
      <c r="H725" s="25"/>
      <c r="I725" s="26" t="str">
        <f>Source!BO263</f>
        <v/>
      </c>
      <c r="J725" s="26"/>
      <c r="K725" s="25"/>
      <c r="L725" s="27"/>
      <c r="S725">
        <f>ROUND((Source!FX263/100)*((ROUND(Source!AF263*Source!I263, 2)+ROUND(Source!AE263*Source!I263, 2))), 2)</f>
        <v>43.62</v>
      </c>
      <c r="T725">
        <f>Source!X263</f>
        <v>619.33000000000004</v>
      </c>
      <c r="U725">
        <f>ROUND((Source!FY263/100)*((ROUND(Source!AF263*Source!I263, 2)+ROUND(Source!AE263*Source!I263, 2))), 2)</f>
        <v>26.84</v>
      </c>
      <c r="V725">
        <f>Source!Y263</f>
        <v>381.13</v>
      </c>
    </row>
    <row r="726" spans="1:26" ht="14.25" x14ac:dyDescent="0.2">
      <c r="A726" s="40"/>
      <c r="B726" s="46"/>
      <c r="C726" s="46" t="s">
        <v>1333</v>
      </c>
      <c r="D726" s="24"/>
      <c r="E726" s="11"/>
      <c r="F726" s="25">
        <f>Source!AO263</f>
        <v>41.94</v>
      </c>
      <c r="G726" s="26" t="str">
        <f>Source!DG263</f>
        <v>)*0,8</v>
      </c>
      <c r="H726" s="25">
        <f>ROUND(Source!AF263*Source!I263, 2)</f>
        <v>67.099999999999994</v>
      </c>
      <c r="I726" s="26"/>
      <c r="J726" s="26">
        <f>IF(Source!BA263&lt;&gt; 0, Source!BA263, 1)</f>
        <v>14.2</v>
      </c>
      <c r="K726" s="25">
        <f>Source!S263</f>
        <v>952.82</v>
      </c>
      <c r="L726" s="27"/>
      <c r="R726">
        <f>H726</f>
        <v>67.099999999999994</v>
      </c>
    </row>
    <row r="727" spans="1:26" ht="14.25" x14ac:dyDescent="0.2">
      <c r="A727" s="40"/>
      <c r="B727" s="46"/>
      <c r="C727" s="46" t="s">
        <v>1335</v>
      </c>
      <c r="D727" s="24" t="s">
        <v>1336</v>
      </c>
      <c r="E727" s="11">
        <f>Source!BZ263</f>
        <v>65</v>
      </c>
      <c r="F727" s="44"/>
      <c r="G727" s="26"/>
      <c r="H727" s="25">
        <f>SUM(S725:S729)</f>
        <v>43.62</v>
      </c>
      <c r="I727" s="29"/>
      <c r="J727" s="23">
        <f>Source!AT263</f>
        <v>65</v>
      </c>
      <c r="K727" s="25">
        <f>SUM(T725:T729)</f>
        <v>619.33000000000004</v>
      </c>
      <c r="L727" s="27"/>
    </row>
    <row r="728" spans="1:26" ht="14.25" x14ac:dyDescent="0.2">
      <c r="A728" s="40"/>
      <c r="B728" s="46"/>
      <c r="C728" s="46" t="s">
        <v>1337</v>
      </c>
      <c r="D728" s="24" t="s">
        <v>1336</v>
      </c>
      <c r="E728" s="11">
        <f>Source!CA263</f>
        <v>40</v>
      </c>
      <c r="F728" s="44"/>
      <c r="G728" s="26"/>
      <c r="H728" s="25">
        <f>SUM(U725:U729)</f>
        <v>26.84</v>
      </c>
      <c r="I728" s="29"/>
      <c r="J728" s="23">
        <f>Source!AU263</f>
        <v>40</v>
      </c>
      <c r="K728" s="25">
        <f>SUM(V725:V729)</f>
        <v>381.13</v>
      </c>
      <c r="L728" s="27"/>
    </row>
    <row r="729" spans="1:26" ht="14.25" x14ac:dyDescent="0.2">
      <c r="A729" s="42"/>
      <c r="B729" s="47"/>
      <c r="C729" s="47" t="s">
        <v>1338</v>
      </c>
      <c r="D729" s="30" t="s">
        <v>1339</v>
      </c>
      <c r="E729" s="31">
        <f>Source!AQ263</f>
        <v>3.1</v>
      </c>
      <c r="F729" s="32"/>
      <c r="G729" s="33" t="str">
        <f>Source!DI263</f>
        <v>)*0,8</v>
      </c>
      <c r="H729" s="32"/>
      <c r="I729" s="33"/>
      <c r="J729" s="33"/>
      <c r="K729" s="32"/>
      <c r="L729" s="34">
        <f>Source!U263</f>
        <v>4.9600000000000009</v>
      </c>
    </row>
    <row r="730" spans="1:26" ht="15" x14ac:dyDescent="0.25">
      <c r="B730" s="48"/>
      <c r="C730" s="48"/>
      <c r="G730" s="49">
        <f>H726+H727+H728</f>
        <v>137.56</v>
      </c>
      <c r="H730" s="49"/>
      <c r="J730" s="49">
        <f>K726+K727+K728</f>
        <v>1953.2800000000002</v>
      </c>
      <c r="K730" s="49"/>
      <c r="L730" s="35">
        <f>Source!U263</f>
        <v>4.9600000000000009</v>
      </c>
      <c r="O730" s="20">
        <f>G730</f>
        <v>137.56</v>
      </c>
      <c r="P730" s="20">
        <f>J730</f>
        <v>1953.2800000000002</v>
      </c>
      <c r="Q730" s="20">
        <f>L730</f>
        <v>4.9600000000000009</v>
      </c>
      <c r="W730">
        <f>IF(Source!BI263&lt;=1,H726+H727+H728, 0)</f>
        <v>0</v>
      </c>
      <c r="X730">
        <f>IF(Source!BI263=2,H726+H727+H728, 0)</f>
        <v>0</v>
      </c>
      <c r="Y730">
        <f>IF(Source!BI263=3,H726+H727+H728, 0)</f>
        <v>0</v>
      </c>
      <c r="Z730">
        <f>IF(Source!BI263=4,H726+H727+H728, 0)</f>
        <v>137.56</v>
      </c>
    </row>
    <row r="731" spans="1:26" ht="28.5" x14ac:dyDescent="0.2">
      <c r="A731" s="40" t="str">
        <f>Source!E264</f>
        <v>73</v>
      </c>
      <c r="B731" s="46" t="str">
        <f>Source!F264</f>
        <v>п03-01-011-03</v>
      </c>
      <c r="C731" s="46" t="str">
        <f>Source!G264</f>
        <v>Регулировочно-запорное устройство регулятор расхода воздуха</v>
      </c>
      <c r="D731" s="24" t="str">
        <f>Source!H264</f>
        <v>ШТ</v>
      </c>
      <c r="E731" s="11">
        <f>Source!I264</f>
        <v>1</v>
      </c>
      <c r="F731" s="25">
        <f>Source!AL264+Source!AM264+Source!AO264</f>
        <v>83.87</v>
      </c>
      <c r="G731" s="26"/>
      <c r="H731" s="25"/>
      <c r="I731" s="26" t="str">
        <f>Source!BO264</f>
        <v/>
      </c>
      <c r="J731" s="26"/>
      <c r="K731" s="25"/>
      <c r="L731" s="27"/>
      <c r="S731">
        <f>ROUND((Source!FX264/100)*((ROUND(Source!AF264*Source!I264, 2)+ROUND(Source!AE264*Source!I264, 2))), 2)</f>
        <v>43.62</v>
      </c>
      <c r="T731">
        <f>Source!X264</f>
        <v>619.33000000000004</v>
      </c>
      <c r="U731">
        <f>ROUND((Source!FY264/100)*((ROUND(Source!AF264*Source!I264, 2)+ROUND(Source!AE264*Source!I264, 2))), 2)</f>
        <v>26.84</v>
      </c>
      <c r="V731">
        <f>Source!Y264</f>
        <v>381.13</v>
      </c>
    </row>
    <row r="732" spans="1:26" ht="14.25" x14ac:dyDescent="0.2">
      <c r="A732" s="40"/>
      <c r="B732" s="46"/>
      <c r="C732" s="46" t="s">
        <v>1333</v>
      </c>
      <c r="D732" s="24"/>
      <c r="E732" s="11"/>
      <c r="F732" s="25">
        <f>Source!AO264</f>
        <v>83.87</v>
      </c>
      <c r="G732" s="26" t="str">
        <f>Source!DG264</f>
        <v>)*0,8</v>
      </c>
      <c r="H732" s="25">
        <f>ROUND(Source!AF264*Source!I264, 2)</f>
        <v>67.099999999999994</v>
      </c>
      <c r="I732" s="26"/>
      <c r="J732" s="26">
        <f>IF(Source!BA264&lt;&gt; 0, Source!BA264, 1)</f>
        <v>14.2</v>
      </c>
      <c r="K732" s="25">
        <f>Source!S264</f>
        <v>952.82</v>
      </c>
      <c r="L732" s="27"/>
      <c r="R732">
        <f>H732</f>
        <v>67.099999999999994</v>
      </c>
    </row>
    <row r="733" spans="1:26" ht="14.25" x14ac:dyDescent="0.2">
      <c r="A733" s="40"/>
      <c r="B733" s="46"/>
      <c r="C733" s="46" t="s">
        <v>1335</v>
      </c>
      <c r="D733" s="24" t="s">
        <v>1336</v>
      </c>
      <c r="E733" s="11">
        <f>Source!BZ264</f>
        <v>65</v>
      </c>
      <c r="F733" s="44"/>
      <c r="G733" s="26"/>
      <c r="H733" s="25">
        <f>SUM(S731:S735)</f>
        <v>43.62</v>
      </c>
      <c r="I733" s="29"/>
      <c r="J733" s="23">
        <f>Source!AT264</f>
        <v>65</v>
      </c>
      <c r="K733" s="25">
        <f>SUM(T731:T735)</f>
        <v>619.33000000000004</v>
      </c>
      <c r="L733" s="27"/>
    </row>
    <row r="734" spans="1:26" ht="14.25" x14ac:dyDescent="0.2">
      <c r="A734" s="40"/>
      <c r="B734" s="46"/>
      <c r="C734" s="46" t="s">
        <v>1337</v>
      </c>
      <c r="D734" s="24" t="s">
        <v>1336</v>
      </c>
      <c r="E734" s="11">
        <f>Source!CA264</f>
        <v>40</v>
      </c>
      <c r="F734" s="44"/>
      <c r="G734" s="26"/>
      <c r="H734" s="25">
        <f>SUM(U731:U735)</f>
        <v>26.84</v>
      </c>
      <c r="I734" s="29"/>
      <c r="J734" s="23">
        <f>Source!AU264</f>
        <v>40</v>
      </c>
      <c r="K734" s="25">
        <f>SUM(V731:V735)</f>
        <v>381.13</v>
      </c>
      <c r="L734" s="27"/>
    </row>
    <row r="735" spans="1:26" ht="14.25" x14ac:dyDescent="0.2">
      <c r="A735" s="42"/>
      <c r="B735" s="47"/>
      <c r="C735" s="47" t="s">
        <v>1338</v>
      </c>
      <c r="D735" s="30" t="s">
        <v>1339</v>
      </c>
      <c r="E735" s="31">
        <f>Source!AQ264</f>
        <v>6.2</v>
      </c>
      <c r="F735" s="32"/>
      <c r="G735" s="33" t="str">
        <f>Source!DI264</f>
        <v>)*0,8</v>
      </c>
      <c r="H735" s="32"/>
      <c r="I735" s="33"/>
      <c r="J735" s="33"/>
      <c r="K735" s="32"/>
      <c r="L735" s="34">
        <f>Source!U264</f>
        <v>4.9600000000000009</v>
      </c>
    </row>
    <row r="736" spans="1:26" ht="15" x14ac:dyDescent="0.25">
      <c r="B736" s="48"/>
      <c r="C736" s="48"/>
      <c r="G736" s="49">
        <f>H732+H733+H734</f>
        <v>137.56</v>
      </c>
      <c r="H736" s="49"/>
      <c r="J736" s="49">
        <f>K732+K733+K734</f>
        <v>1953.2800000000002</v>
      </c>
      <c r="K736" s="49"/>
      <c r="L736" s="35">
        <f>Source!U264</f>
        <v>4.9600000000000009</v>
      </c>
      <c r="O736" s="20">
        <f>G736</f>
        <v>137.56</v>
      </c>
      <c r="P736" s="20">
        <f>J736</f>
        <v>1953.2800000000002</v>
      </c>
      <c r="Q736" s="20">
        <f>L736</f>
        <v>4.9600000000000009</v>
      </c>
      <c r="W736">
        <f>IF(Source!BI264&lt;=1,H732+H733+H734, 0)</f>
        <v>0</v>
      </c>
      <c r="X736">
        <f>IF(Source!BI264=2,H732+H733+H734, 0)</f>
        <v>0</v>
      </c>
      <c r="Y736">
        <f>IF(Source!BI264=3,H732+H733+H734, 0)</f>
        <v>0</v>
      </c>
      <c r="Z736">
        <f>IF(Source!BI264=4,H732+H733+H734, 0)</f>
        <v>137.56</v>
      </c>
    </row>
    <row r="737" spans="1:26" ht="57" x14ac:dyDescent="0.2">
      <c r="A737" s="40" t="str">
        <f>Source!E265</f>
        <v>74</v>
      </c>
      <c r="B737" s="46" t="str">
        <f>Source!F265</f>
        <v>п03-01-065-01</v>
      </c>
      <c r="C737" s="46" t="str">
        <f>Source!G265</f>
        <v>Узел технологический регулирования или защиты по параметрам температуры, относительной влажности, давления или расхода</v>
      </c>
      <c r="D737" s="24" t="str">
        <f>Source!H265</f>
        <v>узел</v>
      </c>
      <c r="E737" s="11">
        <f>Source!I265</f>
        <v>1</v>
      </c>
      <c r="F737" s="25">
        <f>Source!AL265+Source!AM265+Source!AO265</f>
        <v>142.56</v>
      </c>
      <c r="G737" s="26"/>
      <c r="H737" s="25"/>
      <c r="I737" s="26" t="str">
        <f>Source!BO265</f>
        <v/>
      </c>
      <c r="J737" s="26"/>
      <c r="K737" s="25"/>
      <c r="L737" s="27"/>
      <c r="S737">
        <f>ROUND((Source!FX265/100)*((ROUND(Source!AF265*Source!I265, 2)+ROUND(Source!AE265*Source!I265, 2))), 2)</f>
        <v>74.13</v>
      </c>
      <c r="T737">
        <f>Source!X265</f>
        <v>1052.68</v>
      </c>
      <c r="U737">
        <f>ROUND((Source!FY265/100)*((ROUND(Source!AF265*Source!I265, 2)+ROUND(Source!AE265*Source!I265, 2))), 2)</f>
        <v>45.62</v>
      </c>
      <c r="V737">
        <f>Source!Y265</f>
        <v>647.79999999999995</v>
      </c>
    </row>
    <row r="738" spans="1:26" ht="14.25" x14ac:dyDescent="0.2">
      <c r="A738" s="40"/>
      <c r="B738" s="46"/>
      <c r="C738" s="46" t="s">
        <v>1333</v>
      </c>
      <c r="D738" s="24"/>
      <c r="E738" s="11"/>
      <c r="F738" s="25">
        <f>Source!AO265</f>
        <v>142.56</v>
      </c>
      <c r="G738" s="26" t="str">
        <f>Source!DG265</f>
        <v>)*0,8</v>
      </c>
      <c r="H738" s="25">
        <f>ROUND(Source!AF265*Source!I265, 2)</f>
        <v>114.05</v>
      </c>
      <c r="I738" s="26"/>
      <c r="J738" s="26">
        <f>IF(Source!BA265&lt;&gt; 0, Source!BA265, 1)</f>
        <v>14.2</v>
      </c>
      <c r="K738" s="25">
        <f>Source!S265</f>
        <v>1619.51</v>
      </c>
      <c r="L738" s="27"/>
      <c r="R738">
        <f>H738</f>
        <v>114.05</v>
      </c>
    </row>
    <row r="739" spans="1:26" ht="14.25" x14ac:dyDescent="0.2">
      <c r="A739" s="40"/>
      <c r="B739" s="46"/>
      <c r="C739" s="46" t="s">
        <v>1335</v>
      </c>
      <c r="D739" s="24" t="s">
        <v>1336</v>
      </c>
      <c r="E739" s="11">
        <f>Source!BZ265</f>
        <v>65</v>
      </c>
      <c r="F739" s="44"/>
      <c r="G739" s="26"/>
      <c r="H739" s="25">
        <f>SUM(S737:S741)</f>
        <v>74.13</v>
      </c>
      <c r="I739" s="29"/>
      <c r="J739" s="23">
        <f>Source!AT265</f>
        <v>65</v>
      </c>
      <c r="K739" s="25">
        <f>SUM(T737:T741)</f>
        <v>1052.68</v>
      </c>
      <c r="L739" s="27"/>
    </row>
    <row r="740" spans="1:26" ht="14.25" x14ac:dyDescent="0.2">
      <c r="A740" s="40"/>
      <c r="B740" s="46"/>
      <c r="C740" s="46" t="s">
        <v>1337</v>
      </c>
      <c r="D740" s="24" t="s">
        <v>1336</v>
      </c>
      <c r="E740" s="11">
        <f>Source!CA265</f>
        <v>40</v>
      </c>
      <c r="F740" s="44"/>
      <c r="G740" s="26"/>
      <c r="H740" s="25">
        <f>SUM(U737:U741)</f>
        <v>45.62</v>
      </c>
      <c r="I740" s="29"/>
      <c r="J740" s="23">
        <f>Source!AU265</f>
        <v>40</v>
      </c>
      <c r="K740" s="25">
        <f>SUM(V737:V741)</f>
        <v>647.79999999999995</v>
      </c>
      <c r="L740" s="27"/>
    </row>
    <row r="741" spans="1:26" ht="14.25" x14ac:dyDescent="0.2">
      <c r="A741" s="42"/>
      <c r="B741" s="47"/>
      <c r="C741" s="47" t="s">
        <v>1338</v>
      </c>
      <c r="D741" s="30" t="s">
        <v>1339</v>
      </c>
      <c r="E741" s="31">
        <f>Source!AQ265</f>
        <v>10.54</v>
      </c>
      <c r="F741" s="32"/>
      <c r="G741" s="33" t="str">
        <f>Source!DI265</f>
        <v>)*0,8</v>
      </c>
      <c r="H741" s="32"/>
      <c r="I741" s="33"/>
      <c r="J741" s="33"/>
      <c r="K741" s="32"/>
      <c r="L741" s="34">
        <f>Source!U265</f>
        <v>8.4320000000000004</v>
      </c>
    </row>
    <row r="742" spans="1:26" ht="15" x14ac:dyDescent="0.25">
      <c r="B742" s="48"/>
      <c r="C742" s="48"/>
      <c r="G742" s="49">
        <f>H738+H739+H740</f>
        <v>233.8</v>
      </c>
      <c r="H742" s="49"/>
      <c r="J742" s="49">
        <f>K738+K739+K740</f>
        <v>3319.99</v>
      </c>
      <c r="K742" s="49"/>
      <c r="L742" s="35">
        <f>Source!U265</f>
        <v>8.4320000000000004</v>
      </c>
      <c r="O742" s="20">
        <f>G742</f>
        <v>233.8</v>
      </c>
      <c r="P742" s="20">
        <f>J742</f>
        <v>3319.99</v>
      </c>
      <c r="Q742" s="20">
        <f>L742</f>
        <v>8.4320000000000004</v>
      </c>
      <c r="W742">
        <f>IF(Source!BI265&lt;=1,H738+H739+H740, 0)</f>
        <v>0</v>
      </c>
      <c r="X742">
        <f>IF(Source!BI265=2,H738+H739+H740, 0)</f>
        <v>0</v>
      </c>
      <c r="Y742">
        <f>IF(Source!BI265=3,H738+H739+H740, 0)</f>
        <v>0</v>
      </c>
      <c r="Z742">
        <f>IF(Source!BI265=4,H738+H739+H740, 0)</f>
        <v>233.8</v>
      </c>
    </row>
    <row r="743" spans="1:26" ht="28.5" x14ac:dyDescent="0.2">
      <c r="A743" s="40" t="str">
        <f>Source!E266</f>
        <v>75</v>
      </c>
      <c r="B743" s="46" t="str">
        <f>Source!F266</f>
        <v>п03-01-004-01</v>
      </c>
      <c r="C743" s="46" t="str">
        <f>Source!G266</f>
        <v>Установка теплообменная с количеством нагревателей 1</v>
      </c>
      <c r="D743" s="24" t="str">
        <f>Source!H266</f>
        <v>установка</v>
      </c>
      <c r="E743" s="11">
        <f>Source!I266</f>
        <v>1</v>
      </c>
      <c r="F743" s="25">
        <f>Source!AL266+Source!AM266+Source!AO266</f>
        <v>37.729999999999997</v>
      </c>
      <c r="G743" s="26"/>
      <c r="H743" s="25"/>
      <c r="I743" s="26" t="str">
        <f>Source!BO266</f>
        <v/>
      </c>
      <c r="J743" s="26"/>
      <c r="K743" s="25"/>
      <c r="L743" s="27"/>
      <c r="S743">
        <f>ROUND((Source!FX266/100)*((ROUND(Source!AF266*Source!I266, 2)+ROUND(Source!AE266*Source!I266, 2))), 2)</f>
        <v>19.62</v>
      </c>
      <c r="T743">
        <f>Source!X266</f>
        <v>278.56</v>
      </c>
      <c r="U743">
        <f>ROUND((Source!FY266/100)*((ROUND(Source!AF266*Source!I266, 2)+ROUND(Source!AE266*Source!I266, 2))), 2)</f>
        <v>12.07</v>
      </c>
      <c r="V743">
        <f>Source!Y266</f>
        <v>171.42</v>
      </c>
    </row>
    <row r="744" spans="1:26" ht="14.25" x14ac:dyDescent="0.2">
      <c r="A744" s="40"/>
      <c r="B744" s="46"/>
      <c r="C744" s="46" t="s">
        <v>1333</v>
      </c>
      <c r="D744" s="24"/>
      <c r="E744" s="11"/>
      <c r="F744" s="25">
        <f>Source!AO266</f>
        <v>37.729999999999997</v>
      </c>
      <c r="G744" s="26" t="str">
        <f>Source!DG266</f>
        <v>)*0,8</v>
      </c>
      <c r="H744" s="25">
        <f>ROUND(Source!AF266*Source!I266, 2)</f>
        <v>30.18</v>
      </c>
      <c r="I744" s="26"/>
      <c r="J744" s="26">
        <f>IF(Source!BA266&lt;&gt; 0, Source!BA266, 1)</f>
        <v>14.2</v>
      </c>
      <c r="K744" s="25">
        <f>Source!S266</f>
        <v>428.56</v>
      </c>
      <c r="L744" s="27"/>
      <c r="R744">
        <f>H744</f>
        <v>30.18</v>
      </c>
    </row>
    <row r="745" spans="1:26" ht="14.25" x14ac:dyDescent="0.2">
      <c r="A745" s="40"/>
      <c r="B745" s="46"/>
      <c r="C745" s="46" t="s">
        <v>1335</v>
      </c>
      <c r="D745" s="24" t="s">
        <v>1336</v>
      </c>
      <c r="E745" s="11">
        <f>Source!BZ266</f>
        <v>65</v>
      </c>
      <c r="F745" s="44"/>
      <c r="G745" s="26"/>
      <c r="H745" s="25">
        <f>SUM(S743:S747)</f>
        <v>19.62</v>
      </c>
      <c r="I745" s="29"/>
      <c r="J745" s="23">
        <f>Source!AT266</f>
        <v>65</v>
      </c>
      <c r="K745" s="25">
        <f>SUM(T743:T747)</f>
        <v>278.56</v>
      </c>
      <c r="L745" s="27"/>
    </row>
    <row r="746" spans="1:26" ht="14.25" x14ac:dyDescent="0.2">
      <c r="A746" s="40"/>
      <c r="B746" s="46"/>
      <c r="C746" s="46" t="s">
        <v>1337</v>
      </c>
      <c r="D746" s="24" t="s">
        <v>1336</v>
      </c>
      <c r="E746" s="11">
        <f>Source!CA266</f>
        <v>40</v>
      </c>
      <c r="F746" s="44"/>
      <c r="G746" s="26"/>
      <c r="H746" s="25">
        <f>SUM(U743:U747)</f>
        <v>12.07</v>
      </c>
      <c r="I746" s="29"/>
      <c r="J746" s="23">
        <f>Source!AU266</f>
        <v>40</v>
      </c>
      <c r="K746" s="25">
        <f>SUM(V743:V747)</f>
        <v>171.42</v>
      </c>
      <c r="L746" s="27"/>
    </row>
    <row r="747" spans="1:26" ht="14.25" x14ac:dyDescent="0.2">
      <c r="A747" s="42"/>
      <c r="B747" s="47"/>
      <c r="C747" s="47" t="s">
        <v>1338</v>
      </c>
      <c r="D747" s="30" t="s">
        <v>1339</v>
      </c>
      <c r="E747" s="31">
        <f>Source!AQ266</f>
        <v>2.88</v>
      </c>
      <c r="F747" s="32"/>
      <c r="G747" s="33" t="str">
        <f>Source!DI266</f>
        <v>)*0,8</v>
      </c>
      <c r="H747" s="32"/>
      <c r="I747" s="33"/>
      <c r="J747" s="33"/>
      <c r="K747" s="32"/>
      <c r="L747" s="34">
        <f>Source!U266</f>
        <v>2.3039999999999998</v>
      </c>
    </row>
    <row r="748" spans="1:26" ht="15" x14ac:dyDescent="0.25">
      <c r="B748" s="48"/>
      <c r="C748" s="48"/>
      <c r="G748" s="49">
        <f>H744+H745+H746</f>
        <v>61.87</v>
      </c>
      <c r="H748" s="49"/>
      <c r="J748" s="49">
        <f>K744+K745+K746</f>
        <v>878.54</v>
      </c>
      <c r="K748" s="49"/>
      <c r="L748" s="35">
        <f>Source!U266</f>
        <v>2.3039999999999998</v>
      </c>
      <c r="O748" s="20">
        <f>G748</f>
        <v>61.87</v>
      </c>
      <c r="P748" s="20">
        <f>J748</f>
        <v>878.54</v>
      </c>
      <c r="Q748" s="20">
        <f>L748</f>
        <v>2.3039999999999998</v>
      </c>
      <c r="W748">
        <f>IF(Source!BI266&lt;=1,H744+H745+H746, 0)</f>
        <v>0</v>
      </c>
      <c r="X748">
        <f>IF(Source!BI266=2,H744+H745+H746, 0)</f>
        <v>0</v>
      </c>
      <c r="Y748">
        <f>IF(Source!BI266=3,H744+H745+H746, 0)</f>
        <v>0</v>
      </c>
      <c r="Z748">
        <f>IF(Source!BI266=4,H744+H745+H746, 0)</f>
        <v>61.87</v>
      </c>
    </row>
    <row r="749" spans="1:26" ht="42.75" x14ac:dyDescent="0.2">
      <c r="A749" s="40" t="str">
        <f>Source!E267</f>
        <v>76</v>
      </c>
      <c r="B749" s="46" t="str">
        <f>Source!F267</f>
        <v>п01-07-002-01</v>
      </c>
      <c r="C749" s="46" t="str">
        <f>Source!G267</f>
        <v>Электродвигатель синхронный, напряжением до 1 кВ, мощностью до 300 кВт</v>
      </c>
      <c r="D749" s="24" t="str">
        <f>Source!H267</f>
        <v>ШТ</v>
      </c>
      <c r="E749" s="11">
        <f>Source!I267</f>
        <v>1</v>
      </c>
      <c r="F749" s="25">
        <f>Source!AL267+Source!AM267+Source!AO267</f>
        <v>27.44</v>
      </c>
      <c r="G749" s="26"/>
      <c r="H749" s="25"/>
      <c r="I749" s="26" t="str">
        <f>Source!BO267</f>
        <v/>
      </c>
      <c r="J749" s="26"/>
      <c r="K749" s="25"/>
      <c r="L749" s="27"/>
      <c r="S749">
        <f>ROUND((Source!FX267/100)*((ROUND(Source!AF267*Source!I267, 2)+ROUND(Source!AE267*Source!I267, 2))), 2)</f>
        <v>14.27</v>
      </c>
      <c r="T749">
        <f>Source!X267</f>
        <v>202.6</v>
      </c>
      <c r="U749">
        <f>ROUND((Source!FY267/100)*((ROUND(Source!AF267*Source!I267, 2)+ROUND(Source!AE267*Source!I267, 2))), 2)</f>
        <v>8.7799999999999994</v>
      </c>
      <c r="V749">
        <f>Source!Y267</f>
        <v>124.68</v>
      </c>
    </row>
    <row r="750" spans="1:26" ht="14.25" x14ac:dyDescent="0.2">
      <c r="A750" s="40"/>
      <c r="B750" s="46"/>
      <c r="C750" s="46" t="s">
        <v>1333</v>
      </c>
      <c r="D750" s="24"/>
      <c r="E750" s="11"/>
      <c r="F750" s="25">
        <f>Source!AO267</f>
        <v>27.44</v>
      </c>
      <c r="G750" s="26" t="str">
        <f>Source!DG267</f>
        <v>)*0,8</v>
      </c>
      <c r="H750" s="25">
        <f>ROUND(Source!AF267*Source!I267, 2)</f>
        <v>21.95</v>
      </c>
      <c r="I750" s="26"/>
      <c r="J750" s="26">
        <f>IF(Source!BA267&lt;&gt; 0, Source!BA267, 1)</f>
        <v>14.2</v>
      </c>
      <c r="K750" s="25">
        <f>Source!S267</f>
        <v>311.69</v>
      </c>
      <c r="L750" s="27"/>
      <c r="R750">
        <f>H750</f>
        <v>21.95</v>
      </c>
    </row>
    <row r="751" spans="1:26" ht="14.25" x14ac:dyDescent="0.2">
      <c r="A751" s="40"/>
      <c r="B751" s="46"/>
      <c r="C751" s="46" t="s">
        <v>1335</v>
      </c>
      <c r="D751" s="24" t="s">
        <v>1336</v>
      </c>
      <c r="E751" s="11">
        <f>Source!BZ267</f>
        <v>65</v>
      </c>
      <c r="F751" s="44"/>
      <c r="G751" s="26"/>
      <c r="H751" s="25">
        <f>SUM(S749:S753)</f>
        <v>14.27</v>
      </c>
      <c r="I751" s="29"/>
      <c r="J751" s="23">
        <f>Source!AT267</f>
        <v>65</v>
      </c>
      <c r="K751" s="25">
        <f>SUM(T749:T753)</f>
        <v>202.6</v>
      </c>
      <c r="L751" s="27"/>
    </row>
    <row r="752" spans="1:26" ht="14.25" x14ac:dyDescent="0.2">
      <c r="A752" s="40"/>
      <c r="B752" s="46"/>
      <c r="C752" s="46" t="s">
        <v>1337</v>
      </c>
      <c r="D752" s="24" t="s">
        <v>1336</v>
      </c>
      <c r="E752" s="11">
        <f>Source!CA267</f>
        <v>40</v>
      </c>
      <c r="F752" s="44"/>
      <c r="G752" s="26"/>
      <c r="H752" s="25">
        <f>SUM(U749:U753)</f>
        <v>8.7799999999999994</v>
      </c>
      <c r="I752" s="29"/>
      <c r="J752" s="23">
        <f>Source!AU267</f>
        <v>40</v>
      </c>
      <c r="K752" s="25">
        <f>SUM(V749:V753)</f>
        <v>124.68</v>
      </c>
      <c r="L752" s="27"/>
    </row>
    <row r="753" spans="1:26" ht="14.25" x14ac:dyDescent="0.2">
      <c r="A753" s="42"/>
      <c r="B753" s="47"/>
      <c r="C753" s="47" t="s">
        <v>1338</v>
      </c>
      <c r="D753" s="30" t="s">
        <v>1339</v>
      </c>
      <c r="E753" s="31">
        <f>Source!AQ267</f>
        <v>2.4300000000000002</v>
      </c>
      <c r="F753" s="32"/>
      <c r="G753" s="33" t="str">
        <f>Source!DI267</f>
        <v>)*0,8</v>
      </c>
      <c r="H753" s="32"/>
      <c r="I753" s="33"/>
      <c r="J753" s="33"/>
      <c r="K753" s="32"/>
      <c r="L753" s="34">
        <f>Source!U267</f>
        <v>1.9440000000000002</v>
      </c>
    </row>
    <row r="754" spans="1:26" ht="15" x14ac:dyDescent="0.25">
      <c r="B754" s="48"/>
      <c r="C754" s="48"/>
      <c r="G754" s="49">
        <f>H750+H751+H752</f>
        <v>45</v>
      </c>
      <c r="H754" s="49"/>
      <c r="J754" s="49">
        <f>K750+K751+K752</f>
        <v>638.97</v>
      </c>
      <c r="K754" s="49"/>
      <c r="L754" s="35">
        <f>Source!U267</f>
        <v>1.9440000000000002</v>
      </c>
      <c r="O754" s="20">
        <f>G754</f>
        <v>45</v>
      </c>
      <c r="P754" s="20">
        <f>J754</f>
        <v>638.97</v>
      </c>
      <c r="Q754" s="20">
        <f>L754</f>
        <v>1.9440000000000002</v>
      </c>
      <c r="W754">
        <f>IF(Source!BI267&lt;=1,H750+H751+H752, 0)</f>
        <v>0</v>
      </c>
      <c r="X754">
        <f>IF(Source!BI267=2,H750+H751+H752, 0)</f>
        <v>0</v>
      </c>
      <c r="Y754">
        <f>IF(Source!BI267=3,H750+H751+H752, 0)</f>
        <v>0</v>
      </c>
      <c r="Z754">
        <f>IF(Source!BI267=4,H750+H751+H752, 0)</f>
        <v>45</v>
      </c>
    </row>
    <row r="755" spans="1:26" ht="57" x14ac:dyDescent="0.2">
      <c r="A755" s="40" t="str">
        <f>Source!E268</f>
        <v>77</v>
      </c>
      <c r="B755" s="46" t="str">
        <f>Source!F268</f>
        <v>п02-01-001-01</v>
      </c>
      <c r="C755" s="46" t="str">
        <f>Source!G268</f>
        <v>Автоматизированная система управления I категории технической сложности с количеством каналов (Кобщ) 2</v>
      </c>
      <c r="D755" s="24" t="str">
        <f>Source!H268</f>
        <v>система</v>
      </c>
      <c r="E755" s="11">
        <f>Source!I268</f>
        <v>1</v>
      </c>
      <c r="F755" s="25">
        <f>Source!AL268+Source!AM268+Source!AO268</f>
        <v>190.01</v>
      </c>
      <c r="G755" s="26"/>
      <c r="H755" s="25"/>
      <c r="I755" s="26" t="str">
        <f>Source!BO268</f>
        <v/>
      </c>
      <c r="J755" s="26"/>
      <c r="K755" s="25"/>
      <c r="L755" s="27"/>
      <c r="S755">
        <f>ROUND((Source!FX268/100)*((ROUND(Source!AF268*Source!I268, 2)+ROUND(Source!AE268*Source!I268, 2))), 2)</f>
        <v>98.81</v>
      </c>
      <c r="T755">
        <f>Source!X268</f>
        <v>1403.05</v>
      </c>
      <c r="U755">
        <f>ROUND((Source!FY268/100)*((ROUND(Source!AF268*Source!I268, 2)+ROUND(Source!AE268*Source!I268, 2))), 2)</f>
        <v>60.8</v>
      </c>
      <c r="V755">
        <f>Source!Y268</f>
        <v>863.42</v>
      </c>
    </row>
    <row r="756" spans="1:26" ht="14.25" x14ac:dyDescent="0.2">
      <c r="A756" s="40"/>
      <c r="B756" s="46"/>
      <c r="C756" s="46" t="s">
        <v>1333</v>
      </c>
      <c r="D756" s="24"/>
      <c r="E756" s="11"/>
      <c r="F756" s="25">
        <f>Source!AO268</f>
        <v>190.01</v>
      </c>
      <c r="G756" s="26" t="str">
        <f>Source!DG268</f>
        <v>)*0,8</v>
      </c>
      <c r="H756" s="25">
        <f>ROUND(Source!AF268*Source!I268, 2)</f>
        <v>152.01</v>
      </c>
      <c r="I756" s="26"/>
      <c r="J756" s="26">
        <f>IF(Source!BA268&lt;&gt; 0, Source!BA268, 1)</f>
        <v>14.2</v>
      </c>
      <c r="K756" s="25">
        <f>Source!S268</f>
        <v>2158.54</v>
      </c>
      <c r="L756" s="27"/>
      <c r="R756">
        <f>H756</f>
        <v>152.01</v>
      </c>
    </row>
    <row r="757" spans="1:26" ht="14.25" x14ac:dyDescent="0.2">
      <c r="A757" s="40"/>
      <c r="B757" s="46"/>
      <c r="C757" s="46" t="s">
        <v>1335</v>
      </c>
      <c r="D757" s="24" t="s">
        <v>1336</v>
      </c>
      <c r="E757" s="11">
        <f>Source!BZ268</f>
        <v>65</v>
      </c>
      <c r="F757" s="44"/>
      <c r="G757" s="26"/>
      <c r="H757" s="25">
        <f>SUM(S755:S759)</f>
        <v>98.81</v>
      </c>
      <c r="I757" s="29"/>
      <c r="J757" s="23">
        <f>Source!AT268</f>
        <v>65</v>
      </c>
      <c r="K757" s="25">
        <f>SUM(T755:T759)</f>
        <v>1403.05</v>
      </c>
      <c r="L757" s="27"/>
    </row>
    <row r="758" spans="1:26" ht="14.25" x14ac:dyDescent="0.2">
      <c r="A758" s="40"/>
      <c r="B758" s="46"/>
      <c r="C758" s="46" t="s">
        <v>1337</v>
      </c>
      <c r="D758" s="24" t="s">
        <v>1336</v>
      </c>
      <c r="E758" s="11">
        <f>Source!CA268</f>
        <v>40</v>
      </c>
      <c r="F758" s="44"/>
      <c r="G758" s="26"/>
      <c r="H758" s="25">
        <f>SUM(U755:U759)</f>
        <v>60.8</v>
      </c>
      <c r="I758" s="29"/>
      <c r="J758" s="23">
        <f>Source!AU268</f>
        <v>40</v>
      </c>
      <c r="K758" s="25">
        <f>SUM(V755:V759)</f>
        <v>863.42</v>
      </c>
      <c r="L758" s="27"/>
    </row>
    <row r="759" spans="1:26" ht="14.25" x14ac:dyDescent="0.2">
      <c r="A759" s="42"/>
      <c r="B759" s="47"/>
      <c r="C759" s="47" t="s">
        <v>1338</v>
      </c>
      <c r="D759" s="30" t="s">
        <v>1339</v>
      </c>
      <c r="E759" s="31">
        <f>Source!AQ268</f>
        <v>13.4</v>
      </c>
      <c r="F759" s="32"/>
      <c r="G759" s="33" t="str">
        <f>Source!DI268</f>
        <v>)*0,8</v>
      </c>
      <c r="H759" s="32"/>
      <c r="I759" s="33"/>
      <c r="J759" s="33"/>
      <c r="K759" s="32"/>
      <c r="L759" s="34">
        <f>Source!U268</f>
        <v>10.72</v>
      </c>
    </row>
    <row r="760" spans="1:26" ht="15" x14ac:dyDescent="0.25">
      <c r="B760" s="48"/>
      <c r="C760" s="48"/>
      <c r="G760" s="49">
        <f>H756+H757+H758</f>
        <v>311.62</v>
      </c>
      <c r="H760" s="49"/>
      <c r="J760" s="49">
        <f>K756+K757+K758</f>
        <v>4425.01</v>
      </c>
      <c r="K760" s="49"/>
      <c r="L760" s="35">
        <f>Source!U268</f>
        <v>10.72</v>
      </c>
      <c r="O760" s="20">
        <f>G760</f>
        <v>311.62</v>
      </c>
      <c r="P760" s="20">
        <f>J760</f>
        <v>4425.01</v>
      </c>
      <c r="Q760" s="20">
        <f>L760</f>
        <v>10.72</v>
      </c>
      <c r="W760">
        <f>IF(Source!BI268&lt;=1,H756+H757+H758, 0)</f>
        <v>0</v>
      </c>
      <c r="X760">
        <f>IF(Source!BI268=2,H756+H757+H758, 0)</f>
        <v>0</v>
      </c>
      <c r="Y760">
        <f>IF(Source!BI268=3,H756+H757+H758, 0)</f>
        <v>0</v>
      </c>
      <c r="Z760">
        <f>IF(Source!BI268=4,H756+H757+H758, 0)</f>
        <v>311.62</v>
      </c>
    </row>
    <row r="761" spans="1:26" ht="42.75" x14ac:dyDescent="0.2">
      <c r="A761" s="40" t="str">
        <f>Source!E269</f>
        <v>78</v>
      </c>
      <c r="B761" s="46" t="str">
        <f>Source!F269</f>
        <v>п02-02-001-01</v>
      </c>
      <c r="C761" s="46" t="str">
        <f>Source!G269</f>
        <v>Инсталляция и базовая настройка общего и специального программного обеспечения</v>
      </c>
      <c r="D761" s="24" t="str">
        <f>Source!H269</f>
        <v>ШТ</v>
      </c>
      <c r="E761" s="11">
        <f>Source!I269</f>
        <v>2</v>
      </c>
      <c r="F761" s="25">
        <f>Source!AL269+Source!AM269+Source!AO269</f>
        <v>39.1</v>
      </c>
      <c r="G761" s="26"/>
      <c r="H761" s="25"/>
      <c r="I761" s="26" t="str">
        <f>Source!BO269</f>
        <v/>
      </c>
      <c r="J761" s="26"/>
      <c r="K761" s="25"/>
      <c r="L761" s="27"/>
      <c r="S761">
        <f>ROUND((Source!FX269/100)*((ROUND(Source!AF269*Source!I269, 2)+ROUND(Source!AE269*Source!I269, 2))), 2)</f>
        <v>40.659999999999997</v>
      </c>
      <c r="T761">
        <f>Source!X269</f>
        <v>577.42999999999995</v>
      </c>
      <c r="U761">
        <f>ROUND((Source!FY269/100)*((ROUND(Source!AF269*Source!I269, 2)+ROUND(Source!AE269*Source!I269, 2))), 2)</f>
        <v>25.02</v>
      </c>
      <c r="V761">
        <f>Source!Y269</f>
        <v>355.34</v>
      </c>
    </row>
    <row r="762" spans="1:26" ht="14.25" x14ac:dyDescent="0.2">
      <c r="A762" s="40"/>
      <c r="B762" s="46"/>
      <c r="C762" s="46" t="s">
        <v>1333</v>
      </c>
      <c r="D762" s="24"/>
      <c r="E762" s="11"/>
      <c r="F762" s="25">
        <f>Source!AO269</f>
        <v>39.1</v>
      </c>
      <c r="G762" s="26" t="str">
        <f>Source!DG269</f>
        <v>)*0,8</v>
      </c>
      <c r="H762" s="25">
        <f>ROUND(Source!AF269*Source!I269, 2)</f>
        <v>62.56</v>
      </c>
      <c r="I762" s="26"/>
      <c r="J762" s="26">
        <f>IF(Source!BA269&lt;&gt; 0, Source!BA269, 1)</f>
        <v>14.2</v>
      </c>
      <c r="K762" s="25">
        <f>Source!S269</f>
        <v>888.35</v>
      </c>
      <c r="L762" s="27"/>
      <c r="R762">
        <f>H762</f>
        <v>62.56</v>
      </c>
    </row>
    <row r="763" spans="1:26" ht="14.25" x14ac:dyDescent="0.2">
      <c r="A763" s="40"/>
      <c r="B763" s="46"/>
      <c r="C763" s="46" t="s">
        <v>1335</v>
      </c>
      <c r="D763" s="24" t="s">
        <v>1336</v>
      </c>
      <c r="E763" s="11">
        <f>Source!BZ269</f>
        <v>65</v>
      </c>
      <c r="F763" s="44"/>
      <c r="G763" s="26"/>
      <c r="H763" s="25">
        <f>SUM(S761:S765)</f>
        <v>40.659999999999997</v>
      </c>
      <c r="I763" s="29"/>
      <c r="J763" s="23">
        <f>Source!AT269</f>
        <v>65</v>
      </c>
      <c r="K763" s="25">
        <f>SUM(T761:T765)</f>
        <v>577.42999999999995</v>
      </c>
      <c r="L763" s="27"/>
    </row>
    <row r="764" spans="1:26" ht="14.25" x14ac:dyDescent="0.2">
      <c r="A764" s="40"/>
      <c r="B764" s="46"/>
      <c r="C764" s="46" t="s">
        <v>1337</v>
      </c>
      <c r="D764" s="24" t="s">
        <v>1336</v>
      </c>
      <c r="E764" s="11">
        <f>Source!CA269</f>
        <v>40</v>
      </c>
      <c r="F764" s="44"/>
      <c r="G764" s="26"/>
      <c r="H764" s="25">
        <f>SUM(U761:U765)</f>
        <v>25.02</v>
      </c>
      <c r="I764" s="29"/>
      <c r="J764" s="23">
        <f>Source!AU269</f>
        <v>40</v>
      </c>
      <c r="K764" s="25">
        <f>SUM(V761:V765)</f>
        <v>355.34</v>
      </c>
      <c r="L764" s="27"/>
    </row>
    <row r="765" spans="1:26" ht="14.25" x14ac:dyDescent="0.2">
      <c r="A765" s="42"/>
      <c r="B765" s="47"/>
      <c r="C765" s="47" t="s">
        <v>1338</v>
      </c>
      <c r="D765" s="30" t="s">
        <v>1339</v>
      </c>
      <c r="E765" s="31">
        <f>Source!AQ269</f>
        <v>2.4900000000000002</v>
      </c>
      <c r="F765" s="32"/>
      <c r="G765" s="33" t="str">
        <f>Source!DI269</f>
        <v>)*0,8</v>
      </c>
      <c r="H765" s="32"/>
      <c r="I765" s="33"/>
      <c r="J765" s="33"/>
      <c r="K765" s="32"/>
      <c r="L765" s="34">
        <f>Source!U269</f>
        <v>3.9840000000000004</v>
      </c>
    </row>
    <row r="766" spans="1:26" ht="15" x14ac:dyDescent="0.25">
      <c r="B766" s="48"/>
      <c r="C766" s="48"/>
      <c r="G766" s="49">
        <f>H762+H763+H764</f>
        <v>128.24</v>
      </c>
      <c r="H766" s="49"/>
      <c r="J766" s="49">
        <f>K762+K763+K764</f>
        <v>1821.12</v>
      </c>
      <c r="K766" s="49"/>
      <c r="L766" s="35">
        <f>Source!U269</f>
        <v>3.9840000000000004</v>
      </c>
      <c r="O766" s="20">
        <f>G766</f>
        <v>128.24</v>
      </c>
      <c r="P766" s="20">
        <f>J766</f>
        <v>1821.12</v>
      </c>
      <c r="Q766" s="20">
        <f>L766</f>
        <v>3.9840000000000004</v>
      </c>
      <c r="W766">
        <f>IF(Source!BI269&lt;=1,H762+H763+H764, 0)</f>
        <v>0</v>
      </c>
      <c r="X766">
        <f>IF(Source!BI269=2,H762+H763+H764, 0)</f>
        <v>0</v>
      </c>
      <c r="Y766">
        <f>IF(Source!BI269=3,H762+H763+H764, 0)</f>
        <v>0</v>
      </c>
      <c r="Z766">
        <f>IF(Source!BI269=4,H762+H763+H764, 0)</f>
        <v>128.24</v>
      </c>
    </row>
    <row r="767" spans="1:26" ht="28.5" x14ac:dyDescent="0.2">
      <c r="A767" s="40" t="str">
        <f>Source!E270</f>
        <v>79</v>
      </c>
      <c r="B767" s="46" t="str">
        <f>Source!F270</f>
        <v>п02-02-004-01</v>
      </c>
      <c r="C767" s="46" t="str">
        <f>Source!G270</f>
        <v>Автономная наладка АС I категории сложности</v>
      </c>
      <c r="D767" s="24" t="str">
        <f>Source!H270</f>
        <v>система</v>
      </c>
      <c r="E767" s="11">
        <f>Source!I270</f>
        <v>2</v>
      </c>
      <c r="F767" s="25">
        <f>Source!AL270+Source!AM270+Source!AO270</f>
        <v>82.39</v>
      </c>
      <c r="G767" s="26"/>
      <c r="H767" s="25"/>
      <c r="I767" s="26" t="str">
        <f>Source!BO270</f>
        <v/>
      </c>
      <c r="J767" s="26"/>
      <c r="K767" s="25"/>
      <c r="L767" s="27"/>
      <c r="S767">
        <f>ROUND((Source!FX270/100)*((ROUND(Source!AF270*Source!I270, 2)+ROUND(Source!AE270*Source!I270, 2))), 2)</f>
        <v>85.68</v>
      </c>
      <c r="T767">
        <f>Source!X270</f>
        <v>1216.7</v>
      </c>
      <c r="U767">
        <f>ROUND((Source!FY270/100)*((ROUND(Source!AF270*Source!I270, 2)+ROUND(Source!AE270*Source!I270, 2))), 2)</f>
        <v>52.73</v>
      </c>
      <c r="V767">
        <f>Source!Y270</f>
        <v>748.74</v>
      </c>
    </row>
    <row r="768" spans="1:26" ht="14.25" x14ac:dyDescent="0.2">
      <c r="A768" s="40"/>
      <c r="B768" s="46"/>
      <c r="C768" s="46" t="s">
        <v>1333</v>
      </c>
      <c r="D768" s="24"/>
      <c r="E768" s="11"/>
      <c r="F768" s="25">
        <f>Source!AO270</f>
        <v>82.39</v>
      </c>
      <c r="G768" s="26" t="str">
        <f>Source!DG270</f>
        <v>)*0,8</v>
      </c>
      <c r="H768" s="25">
        <f>ROUND(Source!AF270*Source!I270, 2)</f>
        <v>131.82</v>
      </c>
      <c r="I768" s="26"/>
      <c r="J768" s="26">
        <f>IF(Source!BA270&lt;&gt; 0, Source!BA270, 1)</f>
        <v>14.2</v>
      </c>
      <c r="K768" s="25">
        <f>Source!S270</f>
        <v>1871.84</v>
      </c>
      <c r="L768" s="27"/>
      <c r="R768">
        <f>H768</f>
        <v>131.82</v>
      </c>
    </row>
    <row r="769" spans="1:32" ht="14.25" x14ac:dyDescent="0.2">
      <c r="A769" s="40"/>
      <c r="B769" s="46"/>
      <c r="C769" s="46" t="s">
        <v>1335</v>
      </c>
      <c r="D769" s="24" t="s">
        <v>1336</v>
      </c>
      <c r="E769" s="11">
        <f>Source!BZ270</f>
        <v>65</v>
      </c>
      <c r="F769" s="44"/>
      <c r="G769" s="26"/>
      <c r="H769" s="25">
        <f>SUM(S767:S771)</f>
        <v>85.68</v>
      </c>
      <c r="I769" s="29"/>
      <c r="J769" s="23">
        <f>Source!AT270</f>
        <v>65</v>
      </c>
      <c r="K769" s="25">
        <f>SUM(T767:T771)</f>
        <v>1216.7</v>
      </c>
      <c r="L769" s="27"/>
    </row>
    <row r="770" spans="1:32" ht="14.25" x14ac:dyDescent="0.2">
      <c r="A770" s="40"/>
      <c r="B770" s="46"/>
      <c r="C770" s="46" t="s">
        <v>1337</v>
      </c>
      <c r="D770" s="24" t="s">
        <v>1336</v>
      </c>
      <c r="E770" s="11">
        <f>Source!CA270</f>
        <v>40</v>
      </c>
      <c r="F770" s="44"/>
      <c r="G770" s="26"/>
      <c r="H770" s="25">
        <f>SUM(U767:U771)</f>
        <v>52.73</v>
      </c>
      <c r="I770" s="29"/>
      <c r="J770" s="23">
        <f>Source!AU270</f>
        <v>40</v>
      </c>
      <c r="K770" s="25">
        <f>SUM(V767:V771)</f>
        <v>748.74</v>
      </c>
      <c r="L770" s="27"/>
    </row>
    <row r="771" spans="1:32" ht="14.25" x14ac:dyDescent="0.2">
      <c r="A771" s="42"/>
      <c r="B771" s="47"/>
      <c r="C771" s="47" t="s">
        <v>1338</v>
      </c>
      <c r="D771" s="30" t="s">
        <v>1339</v>
      </c>
      <c r="E771" s="31">
        <f>Source!AQ270</f>
        <v>5.25</v>
      </c>
      <c r="F771" s="32"/>
      <c r="G771" s="33" t="str">
        <f>Source!DI270</f>
        <v>)*0,8</v>
      </c>
      <c r="H771" s="32"/>
      <c r="I771" s="33"/>
      <c r="J771" s="33"/>
      <c r="K771" s="32"/>
      <c r="L771" s="34">
        <f>Source!U270</f>
        <v>8.4</v>
      </c>
    </row>
    <row r="772" spans="1:32" ht="15" x14ac:dyDescent="0.25">
      <c r="B772" s="48"/>
      <c r="C772" s="48"/>
      <c r="G772" s="49">
        <f>H768+H769+H770</f>
        <v>270.23</v>
      </c>
      <c r="H772" s="49"/>
      <c r="J772" s="49">
        <f>K768+K769+K770</f>
        <v>3837.2799999999997</v>
      </c>
      <c r="K772" s="49"/>
      <c r="L772" s="35">
        <f>Source!U270</f>
        <v>8.4</v>
      </c>
      <c r="O772" s="20">
        <f>G772</f>
        <v>270.23</v>
      </c>
      <c r="P772" s="20">
        <f>J772</f>
        <v>3837.2799999999997</v>
      </c>
      <c r="Q772" s="20">
        <f>L772</f>
        <v>8.4</v>
      </c>
      <c r="W772">
        <f>IF(Source!BI270&lt;=1,H768+H769+H770, 0)</f>
        <v>0</v>
      </c>
      <c r="X772">
        <f>IF(Source!BI270=2,H768+H769+H770, 0)</f>
        <v>0</v>
      </c>
      <c r="Y772">
        <f>IF(Source!BI270=3,H768+H769+H770, 0)</f>
        <v>0</v>
      </c>
      <c r="Z772">
        <f>IF(Source!BI270=4,H768+H769+H770, 0)</f>
        <v>270.23</v>
      </c>
    </row>
    <row r="773" spans="1:32" ht="28.5" x14ac:dyDescent="0.2">
      <c r="A773" s="40" t="str">
        <f>Source!E271</f>
        <v>80</v>
      </c>
      <c r="B773" s="46" t="str">
        <f>Source!F271</f>
        <v>п02-02-007-01</v>
      </c>
      <c r="C773" s="46" t="str">
        <f>Source!G271</f>
        <v>Приемосдаточные испытания АС I категории сложности</v>
      </c>
      <c r="D773" s="24" t="str">
        <f>Source!H271</f>
        <v>система</v>
      </c>
      <c r="E773" s="11">
        <f>Source!I271</f>
        <v>2</v>
      </c>
      <c r="F773" s="25">
        <f>Source!AL271+Source!AM271+Source!AO271</f>
        <v>189.84</v>
      </c>
      <c r="G773" s="26"/>
      <c r="H773" s="25"/>
      <c r="I773" s="26" t="str">
        <f>Source!BO271</f>
        <v/>
      </c>
      <c r="J773" s="26"/>
      <c r="K773" s="25"/>
      <c r="L773" s="27"/>
      <c r="S773">
        <f>ROUND((Source!FX271/100)*((ROUND(Source!AF271*Source!I271, 2)+ROUND(Source!AE271*Source!I271, 2))), 2)</f>
        <v>197.43</v>
      </c>
      <c r="T773">
        <f>Source!X271</f>
        <v>2803.52</v>
      </c>
      <c r="U773">
        <f>ROUND((Source!FY271/100)*((ROUND(Source!AF271*Source!I271, 2)+ROUND(Source!AE271*Source!I271, 2))), 2)</f>
        <v>121.5</v>
      </c>
      <c r="V773">
        <f>Source!Y271</f>
        <v>1725.24</v>
      </c>
    </row>
    <row r="774" spans="1:32" ht="14.25" x14ac:dyDescent="0.2">
      <c r="A774" s="40"/>
      <c r="B774" s="46"/>
      <c r="C774" s="46" t="s">
        <v>1333</v>
      </c>
      <c r="D774" s="24"/>
      <c r="E774" s="11"/>
      <c r="F774" s="25">
        <f>Source!AO271</f>
        <v>189.84</v>
      </c>
      <c r="G774" s="26" t="str">
        <f>Source!DG271</f>
        <v>)*0,8</v>
      </c>
      <c r="H774" s="25">
        <f>ROUND(Source!AF271*Source!I271, 2)</f>
        <v>303.74</v>
      </c>
      <c r="I774" s="26"/>
      <c r="J774" s="26">
        <f>IF(Source!BA271&lt;&gt; 0, Source!BA271, 1)</f>
        <v>14.2</v>
      </c>
      <c r="K774" s="25">
        <f>Source!S271</f>
        <v>4313.1099999999997</v>
      </c>
      <c r="L774" s="27"/>
      <c r="R774">
        <f>H774</f>
        <v>303.74</v>
      </c>
    </row>
    <row r="775" spans="1:32" ht="14.25" x14ac:dyDescent="0.2">
      <c r="A775" s="40"/>
      <c r="B775" s="46"/>
      <c r="C775" s="46" t="s">
        <v>1335</v>
      </c>
      <c r="D775" s="24" t="s">
        <v>1336</v>
      </c>
      <c r="E775" s="11">
        <f>Source!BZ271</f>
        <v>65</v>
      </c>
      <c r="F775" s="44"/>
      <c r="G775" s="26"/>
      <c r="H775" s="25">
        <f>SUM(S773:S777)</f>
        <v>197.43</v>
      </c>
      <c r="I775" s="29"/>
      <c r="J775" s="23">
        <f>Source!AT271</f>
        <v>65</v>
      </c>
      <c r="K775" s="25">
        <f>SUM(T773:T777)</f>
        <v>2803.52</v>
      </c>
      <c r="L775" s="27"/>
    </row>
    <row r="776" spans="1:32" ht="14.25" x14ac:dyDescent="0.2">
      <c r="A776" s="40"/>
      <c r="B776" s="46"/>
      <c r="C776" s="46" t="s">
        <v>1337</v>
      </c>
      <c r="D776" s="24" t="s">
        <v>1336</v>
      </c>
      <c r="E776" s="11">
        <f>Source!CA271</f>
        <v>40</v>
      </c>
      <c r="F776" s="44"/>
      <c r="G776" s="26"/>
      <c r="H776" s="25">
        <f>SUM(U773:U777)</f>
        <v>121.5</v>
      </c>
      <c r="I776" s="29"/>
      <c r="J776" s="23">
        <f>Source!AU271</f>
        <v>40</v>
      </c>
      <c r="K776" s="25">
        <f>SUM(V773:V777)</f>
        <v>1725.24</v>
      </c>
      <c r="L776" s="27"/>
    </row>
    <row r="777" spans="1:32" ht="14.25" x14ac:dyDescent="0.2">
      <c r="A777" s="42"/>
      <c r="B777" s="47"/>
      <c r="C777" s="47" t="s">
        <v>1338</v>
      </c>
      <c r="D777" s="30" t="s">
        <v>1339</v>
      </c>
      <c r="E777" s="31">
        <f>Source!AQ271</f>
        <v>12.07</v>
      </c>
      <c r="F777" s="32"/>
      <c r="G777" s="33" t="str">
        <f>Source!DI271</f>
        <v>)*0,8</v>
      </c>
      <c r="H777" s="32"/>
      <c r="I777" s="33"/>
      <c r="J777" s="33"/>
      <c r="K777" s="32"/>
      <c r="L777" s="34">
        <f>Source!U271</f>
        <v>19.312000000000001</v>
      </c>
    </row>
    <row r="778" spans="1:32" ht="15" x14ac:dyDescent="0.25">
      <c r="G778" s="49">
        <f>H774+H775+H776</f>
        <v>622.67000000000007</v>
      </c>
      <c r="H778" s="49"/>
      <c r="J778" s="49">
        <f>K774+K775+K776</f>
        <v>8841.869999999999</v>
      </c>
      <c r="K778" s="49"/>
      <c r="L778" s="35">
        <f>Source!U271</f>
        <v>19.312000000000001</v>
      </c>
      <c r="O778" s="20">
        <f>G778</f>
        <v>622.67000000000007</v>
      </c>
      <c r="P778" s="20">
        <f>J778</f>
        <v>8841.869999999999</v>
      </c>
      <c r="Q778" s="20">
        <f>L778</f>
        <v>19.312000000000001</v>
      </c>
      <c r="W778">
        <f>IF(Source!BI271&lt;=1,H774+H775+H776, 0)</f>
        <v>0</v>
      </c>
      <c r="X778">
        <f>IF(Source!BI271=2,H774+H775+H776, 0)</f>
        <v>0</v>
      </c>
      <c r="Y778">
        <f>IF(Source!BI271=3,H774+H775+H776, 0)</f>
        <v>0</v>
      </c>
      <c r="Z778">
        <f>IF(Source!BI271=4,H774+H775+H776, 0)</f>
        <v>622.67000000000007</v>
      </c>
    </row>
    <row r="779" spans="1:32" ht="15" x14ac:dyDescent="0.25">
      <c r="A779" s="53" t="str">
        <f>CONCATENATE("Итого по разделу: ",IF(Source!G273&lt;&gt;"Новый раздел", Source!G273, ""))</f>
        <v>Итого по разделу: Система  вентиляции и кондиционирования</v>
      </c>
      <c r="B779" s="53"/>
      <c r="C779" s="53"/>
      <c r="D779" s="53"/>
      <c r="E779" s="53"/>
      <c r="F779" s="53"/>
      <c r="G779" s="50">
        <f>SUM(O514:O778)</f>
        <v>153414.49999999997</v>
      </c>
      <c r="H779" s="50"/>
      <c r="I779" s="22"/>
      <c r="J779" s="50">
        <f>SUM(P514:P778)</f>
        <v>952514.54000000027</v>
      </c>
      <c r="K779" s="50"/>
      <c r="L779" s="35">
        <f>SUM(Q514:Q778)</f>
        <v>532.60478295999985</v>
      </c>
      <c r="AF779" s="45" t="str">
        <f>CONCATENATE("Итого по разделу: ",IF(Source!G273&lt;&gt;"Новый раздел", Source!G273, ""))</f>
        <v>Итого по разделу: Система  вентиляции и кондиционирования</v>
      </c>
    </row>
    <row r="780" spans="1:32" ht="15" x14ac:dyDescent="0.25">
      <c r="A780" s="53" t="str">
        <f>CONCATENATE("Итого по локальной смете: ",IF(Source!G302&lt;&gt;"Новая локальная смета", Source!G302, ""))</f>
        <v xml:space="preserve">Итого по локальной смете: </v>
      </c>
      <c r="B780" s="53"/>
      <c r="C780" s="53"/>
      <c r="D780" s="53"/>
      <c r="E780" s="53"/>
      <c r="F780" s="53"/>
      <c r="G780" s="50">
        <f>SUM(O22:O779)</f>
        <v>450471.79</v>
      </c>
      <c r="H780" s="50"/>
      <c r="I780" s="22"/>
      <c r="J780" s="50">
        <f>SUM(P22:P779)</f>
        <v>2761216.8199999994</v>
      </c>
      <c r="K780" s="50"/>
      <c r="L780" s="35">
        <f>SUM(Q22:Q779)</f>
        <v>2241.71343806</v>
      </c>
    </row>
    <row r="781" spans="1:32" ht="15" x14ac:dyDescent="0.25">
      <c r="C781" s="53" t="str">
        <f>Source!H330</f>
        <v>Итого</v>
      </c>
      <c r="D781" s="53"/>
      <c r="E781" s="53"/>
      <c r="F781" s="53"/>
      <c r="G781" s="53"/>
      <c r="H781" s="53"/>
      <c r="I781" s="53"/>
      <c r="J781" s="50">
        <f>IF(Source!F330=0, "", Source!F330)</f>
        <v>2761216.82</v>
      </c>
      <c r="K781" s="50"/>
    </row>
    <row r="782" spans="1:32" ht="14.25" x14ac:dyDescent="0.2">
      <c r="C782" s="59" t="str">
        <f>Source!H331</f>
        <v>НДС 18%</v>
      </c>
      <c r="D782" s="59"/>
      <c r="E782" s="59"/>
      <c r="F782" s="59"/>
      <c r="G782" s="59"/>
      <c r="H782" s="59"/>
      <c r="I782" s="59"/>
      <c r="J782" s="56">
        <f>IF(Source!F331=0, "", Source!F331)</f>
        <v>497019.03</v>
      </c>
      <c r="K782" s="56"/>
    </row>
    <row r="783" spans="1:32" ht="15" x14ac:dyDescent="0.25">
      <c r="C783" s="53" t="str">
        <f>Source!H332</f>
        <v>Всего</v>
      </c>
      <c r="D783" s="53"/>
      <c r="E783" s="53"/>
      <c r="F783" s="53"/>
      <c r="G783" s="53"/>
      <c r="H783" s="53"/>
      <c r="I783" s="53"/>
      <c r="J783" s="50">
        <f>IF(Source!F332=0, "", Source!F332)</f>
        <v>3258235.85</v>
      </c>
      <c r="K783" s="50"/>
    </row>
    <row r="786" spans="1:5" ht="14.25" x14ac:dyDescent="0.2">
      <c r="A786" s="21" t="s">
        <v>1341</v>
      </c>
      <c r="B786" s="21"/>
      <c r="C786" s="12"/>
      <c r="D786" s="12"/>
      <c r="E786" s="12"/>
    </row>
    <row r="787" spans="1:5" ht="14.25" x14ac:dyDescent="0.2">
      <c r="A787" s="12"/>
      <c r="B787" s="12"/>
      <c r="C787" s="12"/>
      <c r="D787" s="12"/>
      <c r="E787" s="12"/>
    </row>
    <row r="788" spans="1:5" ht="14.25" x14ac:dyDescent="0.2">
      <c r="A788" s="12"/>
      <c r="B788" s="12"/>
      <c r="C788" s="12"/>
      <c r="D788" s="12"/>
      <c r="E788" s="12"/>
    </row>
    <row r="789" spans="1:5" ht="14.25" x14ac:dyDescent="0.2">
      <c r="A789" s="21" t="s">
        <v>1341</v>
      </c>
      <c r="B789" s="21"/>
      <c r="C789" s="12"/>
      <c r="D789" s="12"/>
      <c r="E789" s="12"/>
    </row>
    <row r="790" spans="1:5" ht="14.25" x14ac:dyDescent="0.2">
      <c r="A790" s="12"/>
      <c r="B790" s="12"/>
      <c r="C790" s="12"/>
      <c r="D790" s="12"/>
      <c r="E790" s="12"/>
    </row>
  </sheetData>
  <mergeCells count="291">
    <mergeCell ref="C11:F11"/>
    <mergeCell ref="G11:H11"/>
    <mergeCell ref="I11:J11"/>
    <mergeCell ref="K11:L11"/>
    <mergeCell ref="C12:F12"/>
    <mergeCell ref="G12:H12"/>
    <mergeCell ref="I12:J12"/>
    <mergeCell ref="K12:L12"/>
    <mergeCell ref="B4:K4"/>
    <mergeCell ref="B5:K5"/>
    <mergeCell ref="B7:K7"/>
    <mergeCell ref="G10:H10"/>
    <mergeCell ref="I10:J10"/>
    <mergeCell ref="C15:F15"/>
    <mergeCell ref="G15:H15"/>
    <mergeCell ref="I15:J15"/>
    <mergeCell ref="K15:L15"/>
    <mergeCell ref="C16:F16"/>
    <mergeCell ref="G16:H16"/>
    <mergeCell ref="I16:J16"/>
    <mergeCell ref="K16:L16"/>
    <mergeCell ref="C13:F13"/>
    <mergeCell ref="G13:H13"/>
    <mergeCell ref="I13:J13"/>
    <mergeCell ref="K13:L13"/>
    <mergeCell ref="C14:F14"/>
    <mergeCell ref="G14:H14"/>
    <mergeCell ref="I14:J14"/>
    <mergeCell ref="K14:L14"/>
    <mergeCell ref="C17:F17"/>
    <mergeCell ref="G17:H17"/>
    <mergeCell ref="I17:J17"/>
    <mergeCell ref="K17:L17"/>
    <mergeCell ref="A19:L19"/>
    <mergeCell ref="C781:I781"/>
    <mergeCell ref="J781:K781"/>
    <mergeCell ref="J82:K82"/>
    <mergeCell ref="G82:H82"/>
    <mergeCell ref="J80:K80"/>
    <mergeCell ref="G78:H78"/>
    <mergeCell ref="J70:K70"/>
    <mergeCell ref="G70:H70"/>
    <mergeCell ref="J63:K63"/>
    <mergeCell ref="G63:H63"/>
    <mergeCell ref="C782:I782"/>
    <mergeCell ref="J782:K782"/>
    <mergeCell ref="C783:I783"/>
    <mergeCell ref="J783:K783"/>
    <mergeCell ref="F29:G29"/>
    <mergeCell ref="F28:G28"/>
    <mergeCell ref="A22:L22"/>
    <mergeCell ref="G80:H80"/>
    <mergeCell ref="J78:K78"/>
    <mergeCell ref="F89:G89"/>
    <mergeCell ref="F88:G88"/>
    <mergeCell ref="F102:G102"/>
    <mergeCell ref="F101:G101"/>
    <mergeCell ref="J94:K94"/>
    <mergeCell ref="G94:H94"/>
    <mergeCell ref="F38:G38"/>
    <mergeCell ref="F37:G37"/>
    <mergeCell ref="J31:K31"/>
    <mergeCell ref="G31:H31"/>
    <mergeCell ref="J56:K56"/>
    <mergeCell ref="G56:H56"/>
    <mergeCell ref="F54:G54"/>
    <mergeCell ref="F53:G53"/>
    <mergeCell ref="J48:K48"/>
    <mergeCell ref="G48:H48"/>
    <mergeCell ref="J40:K40"/>
    <mergeCell ref="G40:H40"/>
    <mergeCell ref="G196:H196"/>
    <mergeCell ref="F193:G193"/>
    <mergeCell ref="F192:G192"/>
    <mergeCell ref="J185:K185"/>
    <mergeCell ref="G185:H185"/>
    <mergeCell ref="J108:K108"/>
    <mergeCell ref="G108:H108"/>
    <mergeCell ref="F129:G129"/>
    <mergeCell ref="F128:G128"/>
    <mergeCell ref="J121:K121"/>
    <mergeCell ref="G121:H121"/>
    <mergeCell ref="F116:G116"/>
    <mergeCell ref="F115:G115"/>
    <mergeCell ref="F150:G150"/>
    <mergeCell ref="J143:K143"/>
    <mergeCell ref="G143:H143"/>
    <mergeCell ref="F140:G140"/>
    <mergeCell ref="F139:G139"/>
    <mergeCell ref="J132:K132"/>
    <mergeCell ref="G132:H132"/>
    <mergeCell ref="J206:K206"/>
    <mergeCell ref="G206:H206"/>
    <mergeCell ref="F233:G233"/>
    <mergeCell ref="F232:G232"/>
    <mergeCell ref="J226:K226"/>
    <mergeCell ref="G226:H226"/>
    <mergeCell ref="F223:G223"/>
    <mergeCell ref="F222:G222"/>
    <mergeCell ref="F151:G151"/>
    <mergeCell ref="J165:K165"/>
    <mergeCell ref="G165:H165"/>
    <mergeCell ref="F162:G162"/>
    <mergeCell ref="F161:G161"/>
    <mergeCell ref="J154:K154"/>
    <mergeCell ref="G154:H154"/>
    <mergeCell ref="F183:G183"/>
    <mergeCell ref="F182:G182"/>
    <mergeCell ref="J175:K175"/>
    <mergeCell ref="G175:H175"/>
    <mergeCell ref="F172:G172"/>
    <mergeCell ref="F171:G171"/>
    <mergeCell ref="F204:G204"/>
    <mergeCell ref="F203:G203"/>
    <mergeCell ref="J196:K196"/>
    <mergeCell ref="J216:K216"/>
    <mergeCell ref="G216:H216"/>
    <mergeCell ref="F214:G214"/>
    <mergeCell ref="F213:G213"/>
    <mergeCell ref="G257:H257"/>
    <mergeCell ref="F253:G253"/>
    <mergeCell ref="F252:G252"/>
    <mergeCell ref="J246:K246"/>
    <mergeCell ref="G246:H246"/>
    <mergeCell ref="F243:G243"/>
    <mergeCell ref="F242:G242"/>
    <mergeCell ref="J235:K235"/>
    <mergeCell ref="G235:H235"/>
    <mergeCell ref="J257:K257"/>
    <mergeCell ref="G414:H414"/>
    <mergeCell ref="J404:K404"/>
    <mergeCell ref="G404:H404"/>
    <mergeCell ref="J393:K393"/>
    <mergeCell ref="G393:H393"/>
    <mergeCell ref="J385:K385"/>
    <mergeCell ref="G385:H385"/>
    <mergeCell ref="J375:K375"/>
    <mergeCell ref="G375:H375"/>
    <mergeCell ref="G268:H268"/>
    <mergeCell ref="F314:G314"/>
    <mergeCell ref="J307:K307"/>
    <mergeCell ref="G307:H307"/>
    <mergeCell ref="J296:K296"/>
    <mergeCell ref="G296:H296"/>
    <mergeCell ref="J285:K285"/>
    <mergeCell ref="G285:H285"/>
    <mergeCell ref="G335:H335"/>
    <mergeCell ref="F326:G326"/>
    <mergeCell ref="F325:G325"/>
    <mergeCell ref="J318:K318"/>
    <mergeCell ref="G318:H318"/>
    <mergeCell ref="F315:G315"/>
    <mergeCell ref="J274:K274"/>
    <mergeCell ref="G274:H274"/>
    <mergeCell ref="F272:G272"/>
    <mergeCell ref="F271:G271"/>
    <mergeCell ref="J268:K268"/>
    <mergeCell ref="A337:L337"/>
    <mergeCell ref="G336:H336"/>
    <mergeCell ref="J336:K336"/>
    <mergeCell ref="A336:F336"/>
    <mergeCell ref="J335:K335"/>
    <mergeCell ref="J500:K500"/>
    <mergeCell ref="G500:H500"/>
    <mergeCell ref="J494:K494"/>
    <mergeCell ref="G494:H494"/>
    <mergeCell ref="J486:K486"/>
    <mergeCell ref="J365:K365"/>
    <mergeCell ref="G365:H365"/>
    <mergeCell ref="J356:K356"/>
    <mergeCell ref="G356:H356"/>
    <mergeCell ref="J347:K347"/>
    <mergeCell ref="G347:H347"/>
    <mergeCell ref="J414:K414"/>
    <mergeCell ref="J447:K447"/>
    <mergeCell ref="G447:H447"/>
    <mergeCell ref="J433:K433"/>
    <mergeCell ref="G433:H433"/>
    <mergeCell ref="J424:K424"/>
    <mergeCell ref="G424:H424"/>
    <mergeCell ref="G486:H486"/>
    <mergeCell ref="J457:K457"/>
    <mergeCell ref="G457:H457"/>
    <mergeCell ref="J512:K512"/>
    <mergeCell ref="G512:H512"/>
    <mergeCell ref="J506:K506"/>
    <mergeCell ref="G506:H506"/>
    <mergeCell ref="G553:H553"/>
    <mergeCell ref="F550:G550"/>
    <mergeCell ref="F549:G549"/>
    <mergeCell ref="J543:K543"/>
    <mergeCell ref="G543:H543"/>
    <mergeCell ref="F540:G540"/>
    <mergeCell ref="F539:G539"/>
    <mergeCell ref="J533:K533"/>
    <mergeCell ref="G533:H533"/>
    <mergeCell ref="F530:G530"/>
    <mergeCell ref="F529:G529"/>
    <mergeCell ref="J522:K522"/>
    <mergeCell ref="G522:H522"/>
    <mergeCell ref="F586:G586"/>
    <mergeCell ref="F585:G585"/>
    <mergeCell ref="J477:K477"/>
    <mergeCell ref="G477:H477"/>
    <mergeCell ref="J467:K467"/>
    <mergeCell ref="G467:H467"/>
    <mergeCell ref="F570:G570"/>
    <mergeCell ref="J564:K564"/>
    <mergeCell ref="G564:H564"/>
    <mergeCell ref="J600:K600"/>
    <mergeCell ref="G600:H600"/>
    <mergeCell ref="J589:K589"/>
    <mergeCell ref="G589:H589"/>
    <mergeCell ref="F618:G618"/>
    <mergeCell ref="F617:G617"/>
    <mergeCell ref="J611:K611"/>
    <mergeCell ref="G611:H611"/>
    <mergeCell ref="F607:G607"/>
    <mergeCell ref="F606:G606"/>
    <mergeCell ref="G657:H657"/>
    <mergeCell ref="F653:G653"/>
    <mergeCell ref="F652:G652"/>
    <mergeCell ref="J646:K646"/>
    <mergeCell ref="G646:H646"/>
    <mergeCell ref="F686:G686"/>
    <mergeCell ref="F685:G685"/>
    <mergeCell ref="A514:L514"/>
    <mergeCell ref="G513:H513"/>
    <mergeCell ref="J513:K513"/>
    <mergeCell ref="A513:F513"/>
    <mergeCell ref="F560:G560"/>
    <mergeCell ref="F559:G559"/>
    <mergeCell ref="J553:K553"/>
    <mergeCell ref="G679:H679"/>
    <mergeCell ref="F675:G675"/>
    <mergeCell ref="F674:G674"/>
    <mergeCell ref="J668:K668"/>
    <mergeCell ref="G668:H668"/>
    <mergeCell ref="F664:G664"/>
    <mergeCell ref="F663:G663"/>
    <mergeCell ref="J580:K580"/>
    <mergeCell ref="G580:H580"/>
    <mergeCell ref="F571:G571"/>
    <mergeCell ref="G780:H780"/>
    <mergeCell ref="J754:K754"/>
    <mergeCell ref="G754:H754"/>
    <mergeCell ref="J748:K748"/>
    <mergeCell ref="G748:H748"/>
    <mergeCell ref="J742:K742"/>
    <mergeCell ref="G742:H742"/>
    <mergeCell ref="J622:K622"/>
    <mergeCell ref="G622:H622"/>
    <mergeCell ref="G736:H736"/>
    <mergeCell ref="J730:K730"/>
    <mergeCell ref="G730:H730"/>
    <mergeCell ref="J724:K724"/>
    <mergeCell ref="G724:H724"/>
    <mergeCell ref="J718:K718"/>
    <mergeCell ref="G718:H718"/>
    <mergeCell ref="J712:K712"/>
    <mergeCell ref="F639:G639"/>
    <mergeCell ref="F638:G638"/>
    <mergeCell ref="J632:K632"/>
    <mergeCell ref="G632:H632"/>
    <mergeCell ref="F629:G629"/>
    <mergeCell ref="F628:G628"/>
    <mergeCell ref="J657:K657"/>
    <mergeCell ref="J772:K772"/>
    <mergeCell ref="G772:H772"/>
    <mergeCell ref="J766:K766"/>
    <mergeCell ref="G766:H766"/>
    <mergeCell ref="J760:K760"/>
    <mergeCell ref="G760:H760"/>
    <mergeCell ref="J780:K780"/>
    <mergeCell ref="J679:K679"/>
    <mergeCell ref="G712:H712"/>
    <mergeCell ref="F706:G706"/>
    <mergeCell ref="F705:G705"/>
    <mergeCell ref="J699:K699"/>
    <mergeCell ref="G699:H699"/>
    <mergeCell ref="F696:G696"/>
    <mergeCell ref="A780:F780"/>
    <mergeCell ref="G779:H779"/>
    <mergeCell ref="J779:K779"/>
    <mergeCell ref="A779:F779"/>
    <mergeCell ref="J778:K778"/>
    <mergeCell ref="G778:H778"/>
    <mergeCell ref="F695:G695"/>
    <mergeCell ref="J689:K689"/>
    <mergeCell ref="G689:H689"/>
    <mergeCell ref="J736:K736"/>
  </mergeCells>
  <pageMargins left="0.4" right="0.2" top="0.2" bottom="0.4" header="0.2" footer="0.2"/>
  <pageSetup paperSize="9" scale="57" fitToHeight="0" orientation="portrait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397"/>
  <sheetViews>
    <sheetView workbookViewId="0">
      <selection activeCell="G12" sqref="G12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392</v>
      </c>
      <c r="C12" s="1">
        <v>0</v>
      </c>
      <c r="D12" s="1">
        <f>ROW(A334)</f>
        <v>334</v>
      </c>
      <c r="E12" s="1">
        <v>0</v>
      </c>
      <c r="F12" s="1" t="s">
        <v>4</v>
      </c>
      <c r="G12" s="1" t="s">
        <v>1345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 x14ac:dyDescent="0.2">
      <c r="A18" s="2">
        <v>52</v>
      </c>
      <c r="B18" s="2">
        <f t="shared" ref="B18:G18" si="0">B334</f>
        <v>392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объект_(Копия)</v>
      </c>
      <c r="G18" s="2" t="str">
        <f t="shared" si="0"/>
        <v>На капитальный ремонт  помещений №34,№35,№37,№38,№39,№42,№43сСпортивного зала  Озёрского технологического института - филиала НИЯУ МИФИ(ОТИ НИЯУ МИФИ) по адресу: Челябинская область,.г.Озёрск,пр-кт Победы,д.48</v>
      </c>
      <c r="H18" s="2"/>
      <c r="I18" s="2"/>
      <c r="J18" s="2"/>
      <c r="K18" s="2"/>
      <c r="L18" s="2"/>
      <c r="M18" s="2"/>
      <c r="N18" s="2"/>
      <c r="O18" s="2">
        <f t="shared" ref="O18:AT18" si="1">O334</f>
        <v>2557513.54</v>
      </c>
      <c r="P18" s="2">
        <f t="shared" si="1"/>
        <v>2408699.29</v>
      </c>
      <c r="Q18" s="2">
        <f t="shared" si="1"/>
        <v>12278.65</v>
      </c>
      <c r="R18" s="2">
        <f t="shared" si="1"/>
        <v>2387.73</v>
      </c>
      <c r="S18" s="2">
        <f t="shared" si="1"/>
        <v>136535.6</v>
      </c>
      <c r="T18" s="2">
        <f t="shared" si="1"/>
        <v>0</v>
      </c>
      <c r="U18" s="2">
        <f t="shared" si="1"/>
        <v>2241.71343806</v>
      </c>
      <c r="V18" s="2">
        <f t="shared" si="1"/>
        <v>31.064350000000005</v>
      </c>
      <c r="W18" s="2">
        <f t="shared" si="1"/>
        <v>0</v>
      </c>
      <c r="X18" s="2">
        <f t="shared" si="1"/>
        <v>126337.57</v>
      </c>
      <c r="Y18" s="2">
        <f t="shared" si="1"/>
        <v>77365.710000000006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0</v>
      </c>
      <c r="AQ18" s="2">
        <f t="shared" si="1"/>
        <v>0</v>
      </c>
      <c r="AR18" s="2">
        <f t="shared" si="1"/>
        <v>2761216.82</v>
      </c>
      <c r="AS18" s="2">
        <f t="shared" si="1"/>
        <v>2385584.2000000002</v>
      </c>
      <c r="AT18" s="2">
        <f t="shared" si="1"/>
        <v>337049.05</v>
      </c>
      <c r="AU18" s="2">
        <f t="shared" ref="AU18:BZ18" si="2">AU334</f>
        <v>38583.57</v>
      </c>
      <c r="AV18" s="2">
        <f t="shared" si="2"/>
        <v>2408699.29</v>
      </c>
      <c r="AW18" s="2">
        <f t="shared" si="2"/>
        <v>2408699.29</v>
      </c>
      <c r="AX18" s="2">
        <f t="shared" si="2"/>
        <v>0</v>
      </c>
      <c r="AY18" s="2">
        <f t="shared" si="2"/>
        <v>2408699.29</v>
      </c>
      <c r="AZ18" s="2">
        <f t="shared" si="2"/>
        <v>0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0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2">
        <f t="shared" si="2"/>
        <v>0</v>
      </c>
      <c r="BP18" s="2">
        <f t="shared" si="2"/>
        <v>0</v>
      </c>
      <c r="BQ18" s="2">
        <f t="shared" si="2"/>
        <v>0</v>
      </c>
      <c r="BR18" s="2">
        <f t="shared" si="2"/>
        <v>0</v>
      </c>
      <c r="BS18" s="2">
        <f t="shared" si="2"/>
        <v>0</v>
      </c>
      <c r="BT18" s="2">
        <f t="shared" si="2"/>
        <v>0</v>
      </c>
      <c r="BU18" s="2">
        <f t="shared" si="2"/>
        <v>0</v>
      </c>
      <c r="BV18" s="2">
        <f t="shared" si="2"/>
        <v>0</v>
      </c>
      <c r="BW18" s="2">
        <f t="shared" si="2"/>
        <v>0</v>
      </c>
      <c r="BX18" s="2">
        <f t="shared" si="2"/>
        <v>0</v>
      </c>
      <c r="BY18" s="2">
        <f t="shared" si="2"/>
        <v>0</v>
      </c>
      <c r="BZ18" s="2">
        <f t="shared" si="2"/>
        <v>0</v>
      </c>
      <c r="CA18" s="2">
        <f t="shared" ref="CA18:DF18" si="3">CA334</f>
        <v>0</v>
      </c>
      <c r="CB18" s="2">
        <f t="shared" si="3"/>
        <v>0</v>
      </c>
      <c r="CC18" s="2">
        <f t="shared" si="3"/>
        <v>0</v>
      </c>
      <c r="CD18" s="2">
        <f t="shared" si="3"/>
        <v>0</v>
      </c>
      <c r="CE18" s="2">
        <f t="shared" si="3"/>
        <v>0</v>
      </c>
      <c r="CF18" s="2">
        <f t="shared" si="3"/>
        <v>0</v>
      </c>
      <c r="CG18" s="2">
        <f t="shared" si="3"/>
        <v>0</v>
      </c>
      <c r="CH18" s="2">
        <f t="shared" si="3"/>
        <v>0</v>
      </c>
      <c r="CI18" s="2">
        <f t="shared" si="3"/>
        <v>0</v>
      </c>
      <c r="CJ18" s="2">
        <f t="shared" si="3"/>
        <v>0</v>
      </c>
      <c r="CK18" s="2">
        <f t="shared" si="3"/>
        <v>0</v>
      </c>
      <c r="CL18" s="2">
        <f t="shared" si="3"/>
        <v>0</v>
      </c>
      <c r="CM18" s="2">
        <f t="shared" si="3"/>
        <v>0</v>
      </c>
      <c r="CN18" s="2">
        <f t="shared" si="3"/>
        <v>0</v>
      </c>
      <c r="CO18" s="2">
        <f t="shared" si="3"/>
        <v>0</v>
      </c>
      <c r="CP18" s="2">
        <f t="shared" si="3"/>
        <v>0</v>
      </c>
      <c r="CQ18" s="2">
        <f t="shared" si="3"/>
        <v>0</v>
      </c>
      <c r="CR18" s="2">
        <f t="shared" si="3"/>
        <v>0</v>
      </c>
      <c r="CS18" s="2">
        <f t="shared" si="3"/>
        <v>0</v>
      </c>
      <c r="CT18" s="2">
        <f t="shared" si="3"/>
        <v>0</v>
      </c>
      <c r="CU18" s="2">
        <f t="shared" si="3"/>
        <v>0</v>
      </c>
      <c r="CV18" s="2">
        <f t="shared" si="3"/>
        <v>0</v>
      </c>
      <c r="CW18" s="2">
        <f t="shared" si="3"/>
        <v>0</v>
      </c>
      <c r="CX18" s="2">
        <f t="shared" si="3"/>
        <v>0</v>
      </c>
      <c r="CY18" s="2">
        <f t="shared" si="3"/>
        <v>0</v>
      </c>
      <c r="CZ18" s="2">
        <f t="shared" si="3"/>
        <v>0</v>
      </c>
      <c r="DA18" s="2">
        <f t="shared" si="3"/>
        <v>0</v>
      </c>
      <c r="DB18" s="2">
        <f t="shared" si="3"/>
        <v>0</v>
      </c>
      <c r="DC18" s="2">
        <f t="shared" si="3"/>
        <v>0</v>
      </c>
      <c r="DD18" s="2">
        <f t="shared" si="3"/>
        <v>0</v>
      </c>
      <c r="DE18" s="2">
        <f t="shared" si="3"/>
        <v>0</v>
      </c>
      <c r="DF18" s="2">
        <f t="shared" si="3"/>
        <v>0</v>
      </c>
      <c r="DG18" s="3">
        <f t="shared" ref="DG18:EL18" si="4">DG334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  <c r="DO18" s="3">
        <f t="shared" si="4"/>
        <v>0</v>
      </c>
      <c r="DP18" s="3">
        <f t="shared" si="4"/>
        <v>0</v>
      </c>
      <c r="DQ18" s="3">
        <f t="shared" si="4"/>
        <v>0</v>
      </c>
      <c r="DR18" s="3">
        <f t="shared" si="4"/>
        <v>0</v>
      </c>
      <c r="DS18" s="3">
        <f t="shared" si="4"/>
        <v>0</v>
      </c>
      <c r="DT18" s="3">
        <f t="shared" si="4"/>
        <v>0</v>
      </c>
      <c r="DU18" s="3">
        <f t="shared" si="4"/>
        <v>0</v>
      </c>
      <c r="DV18" s="3">
        <f t="shared" si="4"/>
        <v>0</v>
      </c>
      <c r="DW18" s="3">
        <f t="shared" si="4"/>
        <v>0</v>
      </c>
      <c r="DX18" s="3">
        <f t="shared" si="4"/>
        <v>0</v>
      </c>
      <c r="DY18" s="3">
        <f t="shared" si="4"/>
        <v>0</v>
      </c>
      <c r="DZ18" s="3">
        <f t="shared" si="4"/>
        <v>0</v>
      </c>
      <c r="EA18" s="3">
        <f t="shared" si="4"/>
        <v>0</v>
      </c>
      <c r="EB18" s="3">
        <f t="shared" si="4"/>
        <v>0</v>
      </c>
      <c r="EC18" s="3">
        <f t="shared" si="4"/>
        <v>0</v>
      </c>
      <c r="ED18" s="3">
        <f t="shared" si="4"/>
        <v>0</v>
      </c>
      <c r="EE18" s="3">
        <f t="shared" si="4"/>
        <v>0</v>
      </c>
      <c r="EF18" s="3">
        <f t="shared" si="4"/>
        <v>0</v>
      </c>
      <c r="EG18" s="3">
        <f t="shared" si="4"/>
        <v>0</v>
      </c>
      <c r="EH18" s="3">
        <f t="shared" si="4"/>
        <v>0</v>
      </c>
      <c r="EI18" s="3">
        <f t="shared" si="4"/>
        <v>0</v>
      </c>
      <c r="EJ18" s="3">
        <f t="shared" si="4"/>
        <v>0</v>
      </c>
      <c r="EK18" s="3">
        <f t="shared" si="4"/>
        <v>0</v>
      </c>
      <c r="EL18" s="3">
        <f t="shared" si="4"/>
        <v>0</v>
      </c>
      <c r="EM18" s="3">
        <f t="shared" ref="EM18:FR18" si="5">EM334</f>
        <v>0</v>
      </c>
      <c r="EN18" s="3">
        <f t="shared" si="5"/>
        <v>0</v>
      </c>
      <c r="EO18" s="3">
        <f t="shared" si="5"/>
        <v>0</v>
      </c>
      <c r="EP18" s="3">
        <f t="shared" si="5"/>
        <v>0</v>
      </c>
      <c r="EQ18" s="3">
        <f t="shared" si="5"/>
        <v>0</v>
      </c>
      <c r="ER18" s="3">
        <f t="shared" si="5"/>
        <v>0</v>
      </c>
      <c r="ES18" s="3">
        <f t="shared" si="5"/>
        <v>0</v>
      </c>
      <c r="ET18" s="3">
        <f t="shared" si="5"/>
        <v>0</v>
      </c>
      <c r="EU18" s="3">
        <f t="shared" si="5"/>
        <v>0</v>
      </c>
      <c r="EV18" s="3">
        <f t="shared" si="5"/>
        <v>0</v>
      </c>
      <c r="EW18" s="3">
        <f t="shared" si="5"/>
        <v>0</v>
      </c>
      <c r="EX18" s="3">
        <f t="shared" si="5"/>
        <v>0</v>
      </c>
      <c r="EY18" s="3">
        <f t="shared" si="5"/>
        <v>0</v>
      </c>
      <c r="EZ18" s="3">
        <f t="shared" si="5"/>
        <v>0</v>
      </c>
      <c r="FA18" s="3">
        <f t="shared" si="5"/>
        <v>0</v>
      </c>
      <c r="FB18" s="3">
        <f t="shared" si="5"/>
        <v>0</v>
      </c>
      <c r="FC18" s="3">
        <f t="shared" si="5"/>
        <v>0</v>
      </c>
      <c r="FD18" s="3">
        <f t="shared" si="5"/>
        <v>0</v>
      </c>
      <c r="FE18" s="3">
        <f t="shared" si="5"/>
        <v>0</v>
      </c>
      <c r="FF18" s="3">
        <f t="shared" si="5"/>
        <v>0</v>
      </c>
      <c r="FG18" s="3">
        <f t="shared" si="5"/>
        <v>0</v>
      </c>
      <c r="FH18" s="3">
        <f t="shared" si="5"/>
        <v>0</v>
      </c>
      <c r="FI18" s="3">
        <f t="shared" si="5"/>
        <v>0</v>
      </c>
      <c r="FJ18" s="3">
        <f t="shared" si="5"/>
        <v>0</v>
      </c>
      <c r="FK18" s="3">
        <f t="shared" si="5"/>
        <v>0</v>
      </c>
      <c r="FL18" s="3">
        <f t="shared" si="5"/>
        <v>0</v>
      </c>
      <c r="FM18" s="3">
        <f t="shared" si="5"/>
        <v>0</v>
      </c>
      <c r="FN18" s="3">
        <f t="shared" si="5"/>
        <v>0</v>
      </c>
      <c r="FO18" s="3">
        <f t="shared" si="5"/>
        <v>0</v>
      </c>
      <c r="FP18" s="3">
        <f t="shared" si="5"/>
        <v>0</v>
      </c>
      <c r="FQ18" s="3">
        <f t="shared" si="5"/>
        <v>0</v>
      </c>
      <c r="FR18" s="3">
        <f t="shared" si="5"/>
        <v>0</v>
      </c>
      <c r="FS18" s="3">
        <f t="shared" ref="FS18:GX18" si="6">FS334</f>
        <v>0</v>
      </c>
      <c r="FT18" s="3">
        <f t="shared" si="6"/>
        <v>0</v>
      </c>
      <c r="FU18" s="3">
        <f t="shared" si="6"/>
        <v>0</v>
      </c>
      <c r="FV18" s="3">
        <f t="shared" si="6"/>
        <v>0</v>
      </c>
      <c r="FW18" s="3">
        <f t="shared" si="6"/>
        <v>0</v>
      </c>
      <c r="FX18" s="3">
        <f t="shared" si="6"/>
        <v>0</v>
      </c>
      <c r="FY18" s="3">
        <f t="shared" si="6"/>
        <v>0</v>
      </c>
      <c r="FZ18" s="3">
        <f t="shared" si="6"/>
        <v>0</v>
      </c>
      <c r="GA18" s="3">
        <f t="shared" si="6"/>
        <v>0</v>
      </c>
      <c r="GB18" s="3">
        <f t="shared" si="6"/>
        <v>0</v>
      </c>
      <c r="GC18" s="3">
        <f t="shared" si="6"/>
        <v>0</v>
      </c>
      <c r="GD18" s="3">
        <f t="shared" si="6"/>
        <v>0</v>
      </c>
      <c r="GE18" s="3">
        <f t="shared" si="6"/>
        <v>0</v>
      </c>
      <c r="GF18" s="3">
        <f t="shared" si="6"/>
        <v>0</v>
      </c>
      <c r="GG18" s="3">
        <f t="shared" si="6"/>
        <v>0</v>
      </c>
      <c r="GH18" s="3">
        <f t="shared" si="6"/>
        <v>0</v>
      </c>
      <c r="GI18" s="3">
        <f t="shared" si="6"/>
        <v>0</v>
      </c>
      <c r="GJ18" s="3">
        <f t="shared" si="6"/>
        <v>0</v>
      </c>
      <c r="GK18" s="3">
        <f t="shared" si="6"/>
        <v>0</v>
      </c>
      <c r="GL18" s="3">
        <f t="shared" si="6"/>
        <v>0</v>
      </c>
      <c r="GM18" s="3">
        <f t="shared" si="6"/>
        <v>0</v>
      </c>
      <c r="GN18" s="3">
        <f t="shared" si="6"/>
        <v>0</v>
      </c>
      <c r="GO18" s="3">
        <f t="shared" si="6"/>
        <v>0</v>
      </c>
      <c r="GP18" s="3">
        <f t="shared" si="6"/>
        <v>0</v>
      </c>
      <c r="GQ18" s="3">
        <f t="shared" si="6"/>
        <v>0</v>
      </c>
      <c r="GR18" s="3">
        <f t="shared" si="6"/>
        <v>0</v>
      </c>
      <c r="GS18" s="3">
        <f t="shared" si="6"/>
        <v>0</v>
      </c>
      <c r="GT18" s="3">
        <f t="shared" si="6"/>
        <v>0</v>
      </c>
      <c r="GU18" s="3">
        <f t="shared" si="6"/>
        <v>0</v>
      </c>
      <c r="GV18" s="3">
        <f t="shared" si="6"/>
        <v>0</v>
      </c>
      <c r="GW18" s="3">
        <f t="shared" si="6"/>
        <v>0</v>
      </c>
      <c r="GX18" s="3">
        <f t="shared" si="6"/>
        <v>0</v>
      </c>
    </row>
    <row r="20" spans="1:245" x14ac:dyDescent="0.2">
      <c r="A20" s="1">
        <v>3</v>
      </c>
      <c r="B20" s="1">
        <v>1</v>
      </c>
      <c r="C20" s="1"/>
      <c r="D20" s="1">
        <f>ROW(A302)</f>
        <v>302</v>
      </c>
      <c r="E20" s="1"/>
      <c r="F20" s="1" t="s">
        <v>11</v>
      </c>
      <c r="G20" s="1" t="s">
        <v>11</v>
      </c>
      <c r="H20" s="1" t="s">
        <v>3</v>
      </c>
      <c r="I20" s="1">
        <v>0</v>
      </c>
      <c r="J20" s="1" t="s">
        <v>3</v>
      </c>
      <c r="K20" s="1">
        <v>0</v>
      </c>
      <c r="L20" s="1" t="s">
        <v>3</v>
      </c>
      <c r="M20" s="1"/>
      <c r="N20" s="1"/>
      <c r="O20" s="1"/>
      <c r="P20" s="1"/>
      <c r="Q20" s="1"/>
      <c r="R20" s="1"/>
      <c r="S20" s="1"/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</row>
    <row r="22" spans="1:245" x14ac:dyDescent="0.2">
      <c r="A22" s="2">
        <v>52</v>
      </c>
      <c r="B22" s="2">
        <f t="shared" ref="B22:G22" si="7">B302</f>
        <v>1</v>
      </c>
      <c r="C22" s="2">
        <f t="shared" si="7"/>
        <v>3</v>
      </c>
      <c r="D22" s="2">
        <f t="shared" si="7"/>
        <v>20</v>
      </c>
      <c r="E22" s="2">
        <f t="shared" si="7"/>
        <v>0</v>
      </c>
      <c r="F22" s="2" t="str">
        <f t="shared" si="7"/>
        <v>Новая локальная смета</v>
      </c>
      <c r="G22" s="2" t="str">
        <f t="shared" si="7"/>
        <v>Новая локальная смета</v>
      </c>
      <c r="H22" s="2"/>
      <c r="I22" s="2"/>
      <c r="J22" s="2"/>
      <c r="K22" s="2"/>
      <c r="L22" s="2"/>
      <c r="M22" s="2"/>
      <c r="N22" s="2"/>
      <c r="O22" s="2">
        <f t="shared" ref="O22:AT22" si="8">O302</f>
        <v>2557513.54</v>
      </c>
      <c r="P22" s="2">
        <f t="shared" si="8"/>
        <v>2408699.29</v>
      </c>
      <c r="Q22" s="2">
        <f t="shared" si="8"/>
        <v>12278.65</v>
      </c>
      <c r="R22" s="2">
        <f t="shared" si="8"/>
        <v>2387.73</v>
      </c>
      <c r="S22" s="2">
        <f t="shared" si="8"/>
        <v>136535.6</v>
      </c>
      <c r="T22" s="2">
        <f t="shared" si="8"/>
        <v>0</v>
      </c>
      <c r="U22" s="2">
        <f t="shared" si="8"/>
        <v>2241.71343806</v>
      </c>
      <c r="V22" s="2">
        <f t="shared" si="8"/>
        <v>31.064350000000005</v>
      </c>
      <c r="W22" s="2">
        <f t="shared" si="8"/>
        <v>0</v>
      </c>
      <c r="X22" s="2">
        <f t="shared" si="8"/>
        <v>126337.57</v>
      </c>
      <c r="Y22" s="2">
        <f t="shared" si="8"/>
        <v>77365.710000000006</v>
      </c>
      <c r="Z22" s="2">
        <f t="shared" si="8"/>
        <v>0</v>
      </c>
      <c r="AA22" s="2">
        <f t="shared" si="8"/>
        <v>0</v>
      </c>
      <c r="AB22" s="2">
        <f t="shared" si="8"/>
        <v>0</v>
      </c>
      <c r="AC22" s="2">
        <f t="shared" si="8"/>
        <v>0</v>
      </c>
      <c r="AD22" s="2">
        <f t="shared" si="8"/>
        <v>0</v>
      </c>
      <c r="AE22" s="2">
        <f t="shared" si="8"/>
        <v>0</v>
      </c>
      <c r="AF22" s="2">
        <f t="shared" si="8"/>
        <v>0</v>
      </c>
      <c r="AG22" s="2">
        <f t="shared" si="8"/>
        <v>0</v>
      </c>
      <c r="AH22" s="2">
        <f t="shared" si="8"/>
        <v>0</v>
      </c>
      <c r="AI22" s="2">
        <f t="shared" si="8"/>
        <v>0</v>
      </c>
      <c r="AJ22" s="2">
        <f t="shared" si="8"/>
        <v>0</v>
      </c>
      <c r="AK22" s="2">
        <f t="shared" si="8"/>
        <v>0</v>
      </c>
      <c r="AL22" s="2">
        <f t="shared" si="8"/>
        <v>0</v>
      </c>
      <c r="AM22" s="2">
        <f t="shared" si="8"/>
        <v>0</v>
      </c>
      <c r="AN22" s="2">
        <f t="shared" si="8"/>
        <v>0</v>
      </c>
      <c r="AO22" s="2">
        <f t="shared" si="8"/>
        <v>0</v>
      </c>
      <c r="AP22" s="2">
        <f t="shared" si="8"/>
        <v>0</v>
      </c>
      <c r="AQ22" s="2">
        <f t="shared" si="8"/>
        <v>0</v>
      </c>
      <c r="AR22" s="2">
        <f t="shared" si="8"/>
        <v>2761216.82</v>
      </c>
      <c r="AS22" s="2">
        <f t="shared" si="8"/>
        <v>2385584.2000000002</v>
      </c>
      <c r="AT22" s="2">
        <f t="shared" si="8"/>
        <v>337049.05</v>
      </c>
      <c r="AU22" s="2">
        <f t="shared" ref="AU22:BZ22" si="9">AU302</f>
        <v>38583.57</v>
      </c>
      <c r="AV22" s="2">
        <f t="shared" si="9"/>
        <v>2408699.29</v>
      </c>
      <c r="AW22" s="2">
        <f t="shared" si="9"/>
        <v>2408699.29</v>
      </c>
      <c r="AX22" s="2">
        <f t="shared" si="9"/>
        <v>0</v>
      </c>
      <c r="AY22" s="2">
        <f t="shared" si="9"/>
        <v>2408699.29</v>
      </c>
      <c r="AZ22" s="2">
        <f t="shared" si="9"/>
        <v>0</v>
      </c>
      <c r="BA22" s="2">
        <f t="shared" si="9"/>
        <v>0</v>
      </c>
      <c r="BB22" s="2">
        <f t="shared" si="9"/>
        <v>0</v>
      </c>
      <c r="BC22" s="2">
        <f t="shared" si="9"/>
        <v>0</v>
      </c>
      <c r="BD22" s="2">
        <f t="shared" si="9"/>
        <v>0</v>
      </c>
      <c r="BE22" s="2">
        <f t="shared" si="9"/>
        <v>0</v>
      </c>
      <c r="BF22" s="2">
        <f t="shared" si="9"/>
        <v>0</v>
      </c>
      <c r="BG22" s="2">
        <f t="shared" si="9"/>
        <v>0</v>
      </c>
      <c r="BH22" s="2">
        <f t="shared" si="9"/>
        <v>0</v>
      </c>
      <c r="BI22" s="2">
        <f t="shared" si="9"/>
        <v>0</v>
      </c>
      <c r="BJ22" s="2">
        <f t="shared" si="9"/>
        <v>0</v>
      </c>
      <c r="BK22" s="2">
        <f t="shared" si="9"/>
        <v>0</v>
      </c>
      <c r="BL22" s="2">
        <f t="shared" si="9"/>
        <v>0</v>
      </c>
      <c r="BM22" s="2">
        <f t="shared" si="9"/>
        <v>0</v>
      </c>
      <c r="BN22" s="2">
        <f t="shared" si="9"/>
        <v>0</v>
      </c>
      <c r="BO22" s="2">
        <f t="shared" si="9"/>
        <v>0</v>
      </c>
      <c r="BP22" s="2">
        <f t="shared" si="9"/>
        <v>0</v>
      </c>
      <c r="BQ22" s="2">
        <f t="shared" si="9"/>
        <v>0</v>
      </c>
      <c r="BR22" s="2">
        <f t="shared" si="9"/>
        <v>0</v>
      </c>
      <c r="BS22" s="2">
        <f t="shared" si="9"/>
        <v>0</v>
      </c>
      <c r="BT22" s="2">
        <f t="shared" si="9"/>
        <v>0</v>
      </c>
      <c r="BU22" s="2">
        <f t="shared" si="9"/>
        <v>0</v>
      </c>
      <c r="BV22" s="2">
        <f t="shared" si="9"/>
        <v>0</v>
      </c>
      <c r="BW22" s="2">
        <f t="shared" si="9"/>
        <v>0</v>
      </c>
      <c r="BX22" s="2">
        <f t="shared" si="9"/>
        <v>0</v>
      </c>
      <c r="BY22" s="2">
        <f t="shared" si="9"/>
        <v>0</v>
      </c>
      <c r="BZ22" s="2">
        <f t="shared" si="9"/>
        <v>0</v>
      </c>
      <c r="CA22" s="2">
        <f t="shared" ref="CA22:DF22" si="10">CA302</f>
        <v>0</v>
      </c>
      <c r="CB22" s="2">
        <f t="shared" si="10"/>
        <v>0</v>
      </c>
      <c r="CC22" s="2">
        <f t="shared" si="10"/>
        <v>0</v>
      </c>
      <c r="CD22" s="2">
        <f t="shared" si="10"/>
        <v>0</v>
      </c>
      <c r="CE22" s="2">
        <f t="shared" si="10"/>
        <v>0</v>
      </c>
      <c r="CF22" s="2">
        <f t="shared" si="10"/>
        <v>0</v>
      </c>
      <c r="CG22" s="2">
        <f t="shared" si="10"/>
        <v>0</v>
      </c>
      <c r="CH22" s="2">
        <f t="shared" si="10"/>
        <v>0</v>
      </c>
      <c r="CI22" s="2">
        <f t="shared" si="10"/>
        <v>0</v>
      </c>
      <c r="CJ22" s="2">
        <f t="shared" si="10"/>
        <v>0</v>
      </c>
      <c r="CK22" s="2">
        <f t="shared" si="10"/>
        <v>0</v>
      </c>
      <c r="CL22" s="2">
        <f t="shared" si="10"/>
        <v>0</v>
      </c>
      <c r="CM22" s="2">
        <f t="shared" si="10"/>
        <v>0</v>
      </c>
      <c r="CN22" s="2">
        <f t="shared" si="10"/>
        <v>0</v>
      </c>
      <c r="CO22" s="2">
        <f t="shared" si="10"/>
        <v>0</v>
      </c>
      <c r="CP22" s="2">
        <f t="shared" si="10"/>
        <v>0</v>
      </c>
      <c r="CQ22" s="2">
        <f t="shared" si="10"/>
        <v>0</v>
      </c>
      <c r="CR22" s="2">
        <f t="shared" si="10"/>
        <v>0</v>
      </c>
      <c r="CS22" s="2">
        <f t="shared" si="10"/>
        <v>0</v>
      </c>
      <c r="CT22" s="2">
        <f t="shared" si="10"/>
        <v>0</v>
      </c>
      <c r="CU22" s="2">
        <f t="shared" si="10"/>
        <v>0</v>
      </c>
      <c r="CV22" s="2">
        <f t="shared" si="10"/>
        <v>0</v>
      </c>
      <c r="CW22" s="2">
        <f t="shared" si="10"/>
        <v>0</v>
      </c>
      <c r="CX22" s="2">
        <f t="shared" si="10"/>
        <v>0</v>
      </c>
      <c r="CY22" s="2">
        <f t="shared" si="10"/>
        <v>0</v>
      </c>
      <c r="CZ22" s="2">
        <f t="shared" si="10"/>
        <v>0</v>
      </c>
      <c r="DA22" s="2">
        <f t="shared" si="10"/>
        <v>0</v>
      </c>
      <c r="DB22" s="2">
        <f t="shared" si="10"/>
        <v>0</v>
      </c>
      <c r="DC22" s="2">
        <f t="shared" si="10"/>
        <v>0</v>
      </c>
      <c r="DD22" s="2">
        <f t="shared" si="10"/>
        <v>0</v>
      </c>
      <c r="DE22" s="2">
        <f t="shared" si="10"/>
        <v>0</v>
      </c>
      <c r="DF22" s="2">
        <f t="shared" si="10"/>
        <v>0</v>
      </c>
      <c r="DG22" s="3">
        <f t="shared" ref="DG22:EL22" si="11">DG302</f>
        <v>0</v>
      </c>
      <c r="DH22" s="3">
        <f t="shared" si="11"/>
        <v>0</v>
      </c>
      <c r="DI22" s="3">
        <f t="shared" si="11"/>
        <v>0</v>
      </c>
      <c r="DJ22" s="3">
        <f t="shared" si="11"/>
        <v>0</v>
      </c>
      <c r="DK22" s="3">
        <f t="shared" si="11"/>
        <v>0</v>
      </c>
      <c r="DL22" s="3">
        <f t="shared" si="11"/>
        <v>0</v>
      </c>
      <c r="DM22" s="3">
        <f t="shared" si="11"/>
        <v>0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11"/>
        <v>0</v>
      </c>
      <c r="EC22" s="3">
        <f t="shared" si="11"/>
        <v>0</v>
      </c>
      <c r="ED22" s="3">
        <f t="shared" si="11"/>
        <v>0</v>
      </c>
      <c r="EE22" s="3">
        <f t="shared" si="11"/>
        <v>0</v>
      </c>
      <c r="EF22" s="3">
        <f t="shared" si="11"/>
        <v>0</v>
      </c>
      <c r="EG22" s="3">
        <f t="shared" si="11"/>
        <v>0</v>
      </c>
      <c r="EH22" s="3">
        <f t="shared" si="11"/>
        <v>0</v>
      </c>
      <c r="EI22" s="3">
        <f t="shared" si="11"/>
        <v>0</v>
      </c>
      <c r="EJ22" s="3">
        <f t="shared" si="11"/>
        <v>0</v>
      </c>
      <c r="EK22" s="3">
        <f t="shared" si="11"/>
        <v>0</v>
      </c>
      <c r="EL22" s="3">
        <f t="shared" si="11"/>
        <v>0</v>
      </c>
      <c r="EM22" s="3">
        <f t="shared" ref="EM22:FR22" si="12">EM302</f>
        <v>0</v>
      </c>
      <c r="EN22" s="3">
        <f t="shared" si="12"/>
        <v>0</v>
      </c>
      <c r="EO22" s="3">
        <f t="shared" si="12"/>
        <v>0</v>
      </c>
      <c r="EP22" s="3">
        <f t="shared" si="12"/>
        <v>0</v>
      </c>
      <c r="EQ22" s="3">
        <f t="shared" si="12"/>
        <v>0</v>
      </c>
      <c r="ER22" s="3">
        <f t="shared" si="12"/>
        <v>0</v>
      </c>
      <c r="ES22" s="3">
        <f t="shared" si="12"/>
        <v>0</v>
      </c>
      <c r="ET22" s="3">
        <f t="shared" si="12"/>
        <v>0</v>
      </c>
      <c r="EU22" s="3">
        <f t="shared" si="12"/>
        <v>0</v>
      </c>
      <c r="EV22" s="3">
        <f t="shared" si="12"/>
        <v>0</v>
      </c>
      <c r="EW22" s="3">
        <f t="shared" si="12"/>
        <v>0</v>
      </c>
      <c r="EX22" s="3">
        <f t="shared" si="12"/>
        <v>0</v>
      </c>
      <c r="EY22" s="3">
        <f t="shared" si="12"/>
        <v>0</v>
      </c>
      <c r="EZ22" s="3">
        <f t="shared" si="12"/>
        <v>0</v>
      </c>
      <c r="FA22" s="3">
        <f t="shared" si="12"/>
        <v>0</v>
      </c>
      <c r="FB22" s="3">
        <f t="shared" si="12"/>
        <v>0</v>
      </c>
      <c r="FC22" s="3">
        <f t="shared" si="12"/>
        <v>0</v>
      </c>
      <c r="FD22" s="3">
        <f t="shared" si="12"/>
        <v>0</v>
      </c>
      <c r="FE22" s="3">
        <f t="shared" si="12"/>
        <v>0</v>
      </c>
      <c r="FF22" s="3">
        <f t="shared" si="12"/>
        <v>0</v>
      </c>
      <c r="FG22" s="3">
        <f t="shared" si="12"/>
        <v>0</v>
      </c>
      <c r="FH22" s="3">
        <f t="shared" si="12"/>
        <v>0</v>
      </c>
      <c r="FI22" s="3">
        <f t="shared" si="12"/>
        <v>0</v>
      </c>
      <c r="FJ22" s="3">
        <f t="shared" si="12"/>
        <v>0</v>
      </c>
      <c r="FK22" s="3">
        <f t="shared" si="12"/>
        <v>0</v>
      </c>
      <c r="FL22" s="3">
        <f t="shared" si="12"/>
        <v>0</v>
      </c>
      <c r="FM22" s="3">
        <f t="shared" si="12"/>
        <v>0</v>
      </c>
      <c r="FN22" s="3">
        <f t="shared" si="12"/>
        <v>0</v>
      </c>
      <c r="FO22" s="3">
        <f t="shared" si="12"/>
        <v>0</v>
      </c>
      <c r="FP22" s="3">
        <f t="shared" si="12"/>
        <v>0</v>
      </c>
      <c r="FQ22" s="3">
        <f t="shared" si="12"/>
        <v>0</v>
      </c>
      <c r="FR22" s="3">
        <f t="shared" si="12"/>
        <v>0</v>
      </c>
      <c r="FS22" s="3">
        <f t="shared" ref="FS22:GX22" si="13">FS302</f>
        <v>0</v>
      </c>
      <c r="FT22" s="3">
        <f t="shared" si="13"/>
        <v>0</v>
      </c>
      <c r="FU22" s="3">
        <f t="shared" si="13"/>
        <v>0</v>
      </c>
      <c r="FV22" s="3">
        <f t="shared" si="13"/>
        <v>0</v>
      </c>
      <c r="FW22" s="3">
        <f t="shared" si="13"/>
        <v>0</v>
      </c>
      <c r="FX22" s="3">
        <f t="shared" si="13"/>
        <v>0</v>
      </c>
      <c r="FY22" s="3">
        <f t="shared" si="13"/>
        <v>0</v>
      </c>
      <c r="FZ22" s="3">
        <f t="shared" si="13"/>
        <v>0</v>
      </c>
      <c r="GA22" s="3">
        <f t="shared" si="13"/>
        <v>0</v>
      </c>
      <c r="GB22" s="3">
        <f t="shared" si="13"/>
        <v>0</v>
      </c>
      <c r="GC22" s="3">
        <f t="shared" si="13"/>
        <v>0</v>
      </c>
      <c r="GD22" s="3">
        <f t="shared" si="13"/>
        <v>0</v>
      </c>
      <c r="GE22" s="3">
        <f t="shared" si="13"/>
        <v>0</v>
      </c>
      <c r="GF22" s="3">
        <f t="shared" si="13"/>
        <v>0</v>
      </c>
      <c r="GG22" s="3">
        <f t="shared" si="13"/>
        <v>0</v>
      </c>
      <c r="GH22" s="3">
        <f t="shared" si="13"/>
        <v>0</v>
      </c>
      <c r="GI22" s="3">
        <f t="shared" si="13"/>
        <v>0</v>
      </c>
      <c r="GJ22" s="3">
        <f t="shared" si="13"/>
        <v>0</v>
      </c>
      <c r="GK22" s="3">
        <f t="shared" si="13"/>
        <v>0</v>
      </c>
      <c r="GL22" s="3">
        <f t="shared" si="13"/>
        <v>0</v>
      </c>
      <c r="GM22" s="3">
        <f t="shared" si="13"/>
        <v>0</v>
      </c>
      <c r="GN22" s="3">
        <f t="shared" si="13"/>
        <v>0</v>
      </c>
      <c r="GO22" s="3">
        <f t="shared" si="13"/>
        <v>0</v>
      </c>
      <c r="GP22" s="3">
        <f t="shared" si="13"/>
        <v>0</v>
      </c>
      <c r="GQ22" s="3">
        <f t="shared" si="13"/>
        <v>0</v>
      </c>
      <c r="GR22" s="3">
        <f t="shared" si="13"/>
        <v>0</v>
      </c>
      <c r="GS22" s="3">
        <f t="shared" si="13"/>
        <v>0</v>
      </c>
      <c r="GT22" s="3">
        <f t="shared" si="13"/>
        <v>0</v>
      </c>
      <c r="GU22" s="3">
        <f t="shared" si="13"/>
        <v>0</v>
      </c>
      <c r="GV22" s="3">
        <f t="shared" si="13"/>
        <v>0</v>
      </c>
      <c r="GW22" s="3">
        <f t="shared" si="13"/>
        <v>0</v>
      </c>
      <c r="GX22" s="3">
        <f t="shared" si="13"/>
        <v>0</v>
      </c>
    </row>
    <row r="24" spans="1:245" x14ac:dyDescent="0.2">
      <c r="A24" s="1">
        <v>4</v>
      </c>
      <c r="B24" s="1">
        <v>1</v>
      </c>
      <c r="C24" s="1"/>
      <c r="D24" s="1">
        <f>ROW(A97)</f>
        <v>97</v>
      </c>
      <c r="E24" s="1"/>
      <c r="F24" s="1" t="s">
        <v>12</v>
      </c>
      <c r="G24" s="1" t="s">
        <v>17</v>
      </c>
      <c r="H24" s="1" t="s">
        <v>3</v>
      </c>
      <c r="I24" s="1">
        <v>0</v>
      </c>
      <c r="J24" s="1"/>
      <c r="K24" s="1">
        <v>0</v>
      </c>
      <c r="L24" s="1"/>
      <c r="M24" s="1"/>
      <c r="N24" s="1"/>
      <c r="O24" s="1"/>
      <c r="P24" s="1"/>
      <c r="Q24" s="1"/>
      <c r="R24" s="1"/>
      <c r="S24" s="1"/>
      <c r="T24" s="1"/>
      <c r="U24" s="1" t="s">
        <v>3</v>
      </c>
      <c r="V24" s="1">
        <v>0</v>
      </c>
      <c r="W24" s="1"/>
      <c r="X24" s="1"/>
      <c r="Y24" s="1"/>
      <c r="Z24" s="1"/>
      <c r="AA24" s="1"/>
      <c r="AB24" s="1" t="s">
        <v>3</v>
      </c>
      <c r="AC24" s="1" t="s">
        <v>3</v>
      </c>
      <c r="AD24" s="1" t="s">
        <v>3</v>
      </c>
      <c r="AE24" s="1" t="s">
        <v>3</v>
      </c>
      <c r="AF24" s="1" t="s">
        <v>3</v>
      </c>
      <c r="AG24" s="1" t="s">
        <v>3</v>
      </c>
      <c r="AH24" s="1"/>
      <c r="AI24" s="1"/>
      <c r="AJ24" s="1"/>
      <c r="AK24" s="1"/>
      <c r="AL24" s="1"/>
      <c r="AM24" s="1"/>
      <c r="AN24" s="1"/>
      <c r="AO24" s="1"/>
      <c r="AP24" s="1" t="s">
        <v>3</v>
      </c>
      <c r="AQ24" s="1" t="s">
        <v>3</v>
      </c>
      <c r="AR24" s="1" t="s">
        <v>3</v>
      </c>
      <c r="AS24" s="1"/>
      <c r="AT24" s="1"/>
      <c r="AU24" s="1"/>
      <c r="AV24" s="1"/>
      <c r="AW24" s="1"/>
      <c r="AX24" s="1"/>
      <c r="AY24" s="1"/>
      <c r="AZ24" s="1" t="s">
        <v>3</v>
      </c>
      <c r="BA24" s="1"/>
      <c r="BB24" s="1" t="s">
        <v>3</v>
      </c>
      <c r="BC24" s="1" t="s">
        <v>3</v>
      </c>
      <c r="BD24" s="1" t="s">
        <v>3</v>
      </c>
      <c r="BE24" s="1" t="s">
        <v>3</v>
      </c>
      <c r="BF24" s="1" t="s">
        <v>3</v>
      </c>
      <c r="BG24" s="1" t="s">
        <v>3</v>
      </c>
      <c r="BH24" s="1" t="s">
        <v>3</v>
      </c>
      <c r="BI24" s="1" t="s">
        <v>3</v>
      </c>
      <c r="BJ24" s="1" t="s">
        <v>3</v>
      </c>
      <c r="BK24" s="1" t="s">
        <v>3</v>
      </c>
      <c r="BL24" s="1" t="s">
        <v>3</v>
      </c>
      <c r="BM24" s="1" t="s">
        <v>3</v>
      </c>
      <c r="BN24" s="1" t="s">
        <v>3</v>
      </c>
      <c r="BO24" s="1" t="s">
        <v>3</v>
      </c>
      <c r="BP24" s="1" t="s">
        <v>3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45" x14ac:dyDescent="0.2">
      <c r="A26" s="2">
        <v>52</v>
      </c>
      <c r="B26" s="2">
        <f t="shared" ref="B26:G26" si="14">B97</f>
        <v>1</v>
      </c>
      <c r="C26" s="2">
        <f t="shared" si="14"/>
        <v>4</v>
      </c>
      <c r="D26" s="2">
        <f t="shared" si="14"/>
        <v>24</v>
      </c>
      <c r="E26" s="2">
        <f t="shared" si="14"/>
        <v>0</v>
      </c>
      <c r="F26" s="2" t="str">
        <f t="shared" si="14"/>
        <v>Новый раздел</v>
      </c>
      <c r="G26" s="2" t="str">
        <f t="shared" si="14"/>
        <v>Общестроительные работы</v>
      </c>
      <c r="H26" s="2"/>
      <c r="I26" s="2"/>
      <c r="J26" s="2"/>
      <c r="K26" s="2"/>
      <c r="L26" s="2"/>
      <c r="M26" s="2"/>
      <c r="N26" s="2"/>
      <c r="O26" s="2">
        <f t="shared" ref="O26:AT26" si="15">O97</f>
        <v>1364726.09</v>
      </c>
      <c r="P26" s="2">
        <f t="shared" si="15"/>
        <v>1285269.79</v>
      </c>
      <c r="Q26" s="2">
        <f t="shared" si="15"/>
        <v>7468.2</v>
      </c>
      <c r="R26" s="2">
        <f t="shared" si="15"/>
        <v>1784.14</v>
      </c>
      <c r="S26" s="2">
        <f t="shared" si="15"/>
        <v>71988.100000000006</v>
      </c>
      <c r="T26" s="2">
        <f t="shared" si="15"/>
        <v>0</v>
      </c>
      <c r="U26" s="2">
        <f t="shared" si="15"/>
        <v>1340.9861951000003</v>
      </c>
      <c r="V26" s="2">
        <f t="shared" si="15"/>
        <v>22.788952750000004</v>
      </c>
      <c r="W26" s="2">
        <f t="shared" si="15"/>
        <v>0</v>
      </c>
      <c r="X26" s="2">
        <f t="shared" si="15"/>
        <v>67382.73</v>
      </c>
      <c r="Y26" s="2">
        <f t="shared" si="15"/>
        <v>39172.870000000003</v>
      </c>
      <c r="Z26" s="2">
        <f t="shared" si="15"/>
        <v>0</v>
      </c>
      <c r="AA26" s="2">
        <f t="shared" si="15"/>
        <v>0</v>
      </c>
      <c r="AB26" s="2">
        <f t="shared" si="15"/>
        <v>1364726.09</v>
      </c>
      <c r="AC26" s="2">
        <f t="shared" si="15"/>
        <v>1285269.79</v>
      </c>
      <c r="AD26" s="2">
        <f t="shared" si="15"/>
        <v>7468.2</v>
      </c>
      <c r="AE26" s="2">
        <f t="shared" si="15"/>
        <v>1784.14</v>
      </c>
      <c r="AF26" s="2">
        <f t="shared" si="15"/>
        <v>71988.100000000006</v>
      </c>
      <c r="AG26" s="2">
        <f t="shared" si="15"/>
        <v>0</v>
      </c>
      <c r="AH26" s="2">
        <f t="shared" si="15"/>
        <v>1340.9861951000003</v>
      </c>
      <c r="AI26" s="2">
        <f t="shared" si="15"/>
        <v>22.788952750000004</v>
      </c>
      <c r="AJ26" s="2">
        <f t="shared" si="15"/>
        <v>0</v>
      </c>
      <c r="AK26" s="2">
        <f t="shared" si="15"/>
        <v>67382.73</v>
      </c>
      <c r="AL26" s="2">
        <f t="shared" si="15"/>
        <v>39172.870000000003</v>
      </c>
      <c r="AM26" s="2">
        <f t="shared" si="15"/>
        <v>0</v>
      </c>
      <c r="AN26" s="2">
        <f t="shared" si="15"/>
        <v>0</v>
      </c>
      <c r="AO26" s="2">
        <f t="shared" si="15"/>
        <v>0</v>
      </c>
      <c r="AP26" s="2">
        <f t="shared" si="15"/>
        <v>0</v>
      </c>
      <c r="AQ26" s="2">
        <f t="shared" si="15"/>
        <v>0</v>
      </c>
      <c r="AR26" s="2">
        <f t="shared" si="15"/>
        <v>1471281.69</v>
      </c>
      <c r="AS26" s="2">
        <f t="shared" si="15"/>
        <v>1471281.69</v>
      </c>
      <c r="AT26" s="2">
        <f t="shared" si="15"/>
        <v>0</v>
      </c>
      <c r="AU26" s="2">
        <f t="shared" ref="AU26:BZ26" si="16">AU97</f>
        <v>0</v>
      </c>
      <c r="AV26" s="2">
        <f t="shared" si="16"/>
        <v>1285269.79</v>
      </c>
      <c r="AW26" s="2">
        <f t="shared" si="16"/>
        <v>1285269.79</v>
      </c>
      <c r="AX26" s="2">
        <f t="shared" si="16"/>
        <v>0</v>
      </c>
      <c r="AY26" s="2">
        <f t="shared" si="16"/>
        <v>1285269.79</v>
      </c>
      <c r="AZ26" s="2">
        <f t="shared" si="16"/>
        <v>0</v>
      </c>
      <c r="BA26" s="2">
        <f t="shared" si="16"/>
        <v>0</v>
      </c>
      <c r="BB26" s="2">
        <f t="shared" si="16"/>
        <v>0</v>
      </c>
      <c r="BC26" s="2">
        <f t="shared" si="16"/>
        <v>0</v>
      </c>
      <c r="BD26" s="2">
        <f t="shared" si="16"/>
        <v>0</v>
      </c>
      <c r="BE26" s="2">
        <f t="shared" si="16"/>
        <v>0</v>
      </c>
      <c r="BF26" s="2">
        <f t="shared" si="16"/>
        <v>0</v>
      </c>
      <c r="BG26" s="2">
        <f t="shared" si="16"/>
        <v>0</v>
      </c>
      <c r="BH26" s="2">
        <f t="shared" si="16"/>
        <v>0</v>
      </c>
      <c r="BI26" s="2">
        <f t="shared" si="16"/>
        <v>0</v>
      </c>
      <c r="BJ26" s="2">
        <f t="shared" si="16"/>
        <v>0</v>
      </c>
      <c r="BK26" s="2">
        <f t="shared" si="16"/>
        <v>0</v>
      </c>
      <c r="BL26" s="2">
        <f t="shared" si="16"/>
        <v>0</v>
      </c>
      <c r="BM26" s="2">
        <f t="shared" si="16"/>
        <v>0</v>
      </c>
      <c r="BN26" s="2">
        <f t="shared" si="16"/>
        <v>0</v>
      </c>
      <c r="BO26" s="2">
        <f t="shared" si="16"/>
        <v>0</v>
      </c>
      <c r="BP26" s="2">
        <f t="shared" si="16"/>
        <v>0</v>
      </c>
      <c r="BQ26" s="2">
        <f t="shared" si="16"/>
        <v>0</v>
      </c>
      <c r="BR26" s="2">
        <f t="shared" si="16"/>
        <v>0</v>
      </c>
      <c r="BS26" s="2">
        <f t="shared" si="16"/>
        <v>0</v>
      </c>
      <c r="BT26" s="2">
        <f t="shared" si="16"/>
        <v>0</v>
      </c>
      <c r="BU26" s="2">
        <f t="shared" si="16"/>
        <v>0</v>
      </c>
      <c r="BV26" s="2">
        <f t="shared" si="16"/>
        <v>0</v>
      </c>
      <c r="BW26" s="2">
        <f t="shared" si="16"/>
        <v>0</v>
      </c>
      <c r="BX26" s="2">
        <f t="shared" si="16"/>
        <v>0</v>
      </c>
      <c r="BY26" s="2">
        <f t="shared" si="16"/>
        <v>0</v>
      </c>
      <c r="BZ26" s="2">
        <f t="shared" si="16"/>
        <v>0</v>
      </c>
      <c r="CA26" s="2">
        <f t="shared" ref="CA26:DF26" si="17">CA97</f>
        <v>1471281.69</v>
      </c>
      <c r="CB26" s="2">
        <f t="shared" si="17"/>
        <v>1471281.69</v>
      </c>
      <c r="CC26" s="2">
        <f t="shared" si="17"/>
        <v>0</v>
      </c>
      <c r="CD26" s="2">
        <f t="shared" si="17"/>
        <v>0</v>
      </c>
      <c r="CE26" s="2">
        <f t="shared" si="17"/>
        <v>1285269.79</v>
      </c>
      <c r="CF26" s="2">
        <f t="shared" si="17"/>
        <v>1285269.79</v>
      </c>
      <c r="CG26" s="2">
        <f t="shared" si="17"/>
        <v>0</v>
      </c>
      <c r="CH26" s="2">
        <f t="shared" si="17"/>
        <v>1285269.79</v>
      </c>
      <c r="CI26" s="2">
        <f t="shared" si="17"/>
        <v>0</v>
      </c>
      <c r="CJ26" s="2">
        <f t="shared" si="17"/>
        <v>0</v>
      </c>
      <c r="CK26" s="2">
        <f t="shared" si="17"/>
        <v>0</v>
      </c>
      <c r="CL26" s="2">
        <f t="shared" si="17"/>
        <v>0</v>
      </c>
      <c r="CM26" s="2">
        <f t="shared" si="17"/>
        <v>0</v>
      </c>
      <c r="CN26" s="2">
        <f t="shared" si="17"/>
        <v>0</v>
      </c>
      <c r="CO26" s="2">
        <f t="shared" si="17"/>
        <v>0</v>
      </c>
      <c r="CP26" s="2">
        <f t="shared" si="17"/>
        <v>0</v>
      </c>
      <c r="CQ26" s="2">
        <f t="shared" si="17"/>
        <v>0</v>
      </c>
      <c r="CR26" s="2">
        <f t="shared" si="17"/>
        <v>0</v>
      </c>
      <c r="CS26" s="2">
        <f t="shared" si="17"/>
        <v>0</v>
      </c>
      <c r="CT26" s="2">
        <f t="shared" si="17"/>
        <v>0</v>
      </c>
      <c r="CU26" s="2">
        <f t="shared" si="17"/>
        <v>0</v>
      </c>
      <c r="CV26" s="2">
        <f t="shared" si="17"/>
        <v>0</v>
      </c>
      <c r="CW26" s="2">
        <f t="shared" si="17"/>
        <v>0</v>
      </c>
      <c r="CX26" s="2">
        <f t="shared" si="17"/>
        <v>0</v>
      </c>
      <c r="CY26" s="2">
        <f t="shared" si="17"/>
        <v>0</v>
      </c>
      <c r="CZ26" s="2">
        <f t="shared" si="17"/>
        <v>0</v>
      </c>
      <c r="DA26" s="2">
        <f t="shared" si="17"/>
        <v>0</v>
      </c>
      <c r="DB26" s="2">
        <f t="shared" si="17"/>
        <v>0</v>
      </c>
      <c r="DC26" s="2">
        <f t="shared" si="17"/>
        <v>0</v>
      </c>
      <c r="DD26" s="2">
        <f t="shared" si="17"/>
        <v>0</v>
      </c>
      <c r="DE26" s="2">
        <f t="shared" si="17"/>
        <v>0</v>
      </c>
      <c r="DF26" s="2">
        <f t="shared" si="17"/>
        <v>0</v>
      </c>
      <c r="DG26" s="3">
        <f t="shared" ref="DG26:EL26" si="18">DG97</f>
        <v>0</v>
      </c>
      <c r="DH26" s="3">
        <f t="shared" si="18"/>
        <v>0</v>
      </c>
      <c r="DI26" s="3">
        <f t="shared" si="18"/>
        <v>0</v>
      </c>
      <c r="DJ26" s="3">
        <f t="shared" si="18"/>
        <v>0</v>
      </c>
      <c r="DK26" s="3">
        <f t="shared" si="18"/>
        <v>0</v>
      </c>
      <c r="DL26" s="3">
        <f t="shared" si="18"/>
        <v>0</v>
      </c>
      <c r="DM26" s="3">
        <f t="shared" si="18"/>
        <v>0</v>
      </c>
      <c r="DN26" s="3">
        <f t="shared" si="18"/>
        <v>0</v>
      </c>
      <c r="DO26" s="3">
        <f t="shared" si="18"/>
        <v>0</v>
      </c>
      <c r="DP26" s="3">
        <f t="shared" si="18"/>
        <v>0</v>
      </c>
      <c r="DQ26" s="3">
        <f t="shared" si="18"/>
        <v>0</v>
      </c>
      <c r="DR26" s="3">
        <f t="shared" si="18"/>
        <v>0</v>
      </c>
      <c r="DS26" s="3">
        <f t="shared" si="18"/>
        <v>0</v>
      </c>
      <c r="DT26" s="3">
        <f t="shared" si="18"/>
        <v>0</v>
      </c>
      <c r="DU26" s="3">
        <f t="shared" si="18"/>
        <v>0</v>
      </c>
      <c r="DV26" s="3">
        <f t="shared" si="18"/>
        <v>0</v>
      </c>
      <c r="DW26" s="3">
        <f t="shared" si="18"/>
        <v>0</v>
      </c>
      <c r="DX26" s="3">
        <f t="shared" si="18"/>
        <v>0</v>
      </c>
      <c r="DY26" s="3">
        <f t="shared" si="18"/>
        <v>0</v>
      </c>
      <c r="DZ26" s="3">
        <f t="shared" si="18"/>
        <v>0</v>
      </c>
      <c r="EA26" s="3">
        <f t="shared" si="18"/>
        <v>0</v>
      </c>
      <c r="EB26" s="3">
        <f t="shared" si="18"/>
        <v>0</v>
      </c>
      <c r="EC26" s="3">
        <f t="shared" si="18"/>
        <v>0</v>
      </c>
      <c r="ED26" s="3">
        <f t="shared" si="18"/>
        <v>0</v>
      </c>
      <c r="EE26" s="3">
        <f t="shared" si="18"/>
        <v>0</v>
      </c>
      <c r="EF26" s="3">
        <f t="shared" si="18"/>
        <v>0</v>
      </c>
      <c r="EG26" s="3">
        <f t="shared" si="18"/>
        <v>0</v>
      </c>
      <c r="EH26" s="3">
        <f t="shared" si="18"/>
        <v>0</v>
      </c>
      <c r="EI26" s="3">
        <f t="shared" si="18"/>
        <v>0</v>
      </c>
      <c r="EJ26" s="3">
        <f t="shared" si="18"/>
        <v>0</v>
      </c>
      <c r="EK26" s="3">
        <f t="shared" si="18"/>
        <v>0</v>
      </c>
      <c r="EL26" s="3">
        <f t="shared" si="18"/>
        <v>0</v>
      </c>
      <c r="EM26" s="3">
        <f t="shared" ref="EM26:FR26" si="19">EM97</f>
        <v>0</v>
      </c>
      <c r="EN26" s="3">
        <f t="shared" si="19"/>
        <v>0</v>
      </c>
      <c r="EO26" s="3">
        <f t="shared" si="19"/>
        <v>0</v>
      </c>
      <c r="EP26" s="3">
        <f t="shared" si="19"/>
        <v>0</v>
      </c>
      <c r="EQ26" s="3">
        <f t="shared" si="19"/>
        <v>0</v>
      </c>
      <c r="ER26" s="3">
        <f t="shared" si="19"/>
        <v>0</v>
      </c>
      <c r="ES26" s="3">
        <f t="shared" si="19"/>
        <v>0</v>
      </c>
      <c r="ET26" s="3">
        <f t="shared" si="19"/>
        <v>0</v>
      </c>
      <c r="EU26" s="3">
        <f t="shared" si="19"/>
        <v>0</v>
      </c>
      <c r="EV26" s="3">
        <f t="shared" si="19"/>
        <v>0</v>
      </c>
      <c r="EW26" s="3">
        <f t="shared" si="19"/>
        <v>0</v>
      </c>
      <c r="EX26" s="3">
        <f t="shared" si="19"/>
        <v>0</v>
      </c>
      <c r="EY26" s="3">
        <f t="shared" si="19"/>
        <v>0</v>
      </c>
      <c r="EZ26" s="3">
        <f t="shared" si="19"/>
        <v>0</v>
      </c>
      <c r="FA26" s="3">
        <f t="shared" si="19"/>
        <v>0</v>
      </c>
      <c r="FB26" s="3">
        <f t="shared" si="19"/>
        <v>0</v>
      </c>
      <c r="FC26" s="3">
        <f t="shared" si="19"/>
        <v>0</v>
      </c>
      <c r="FD26" s="3">
        <f t="shared" si="19"/>
        <v>0</v>
      </c>
      <c r="FE26" s="3">
        <f t="shared" si="19"/>
        <v>0</v>
      </c>
      <c r="FF26" s="3">
        <f t="shared" si="19"/>
        <v>0</v>
      </c>
      <c r="FG26" s="3">
        <f t="shared" si="19"/>
        <v>0</v>
      </c>
      <c r="FH26" s="3">
        <f t="shared" si="19"/>
        <v>0</v>
      </c>
      <c r="FI26" s="3">
        <f t="shared" si="19"/>
        <v>0</v>
      </c>
      <c r="FJ26" s="3">
        <f t="shared" si="19"/>
        <v>0</v>
      </c>
      <c r="FK26" s="3">
        <f t="shared" si="19"/>
        <v>0</v>
      </c>
      <c r="FL26" s="3">
        <f t="shared" si="19"/>
        <v>0</v>
      </c>
      <c r="FM26" s="3">
        <f t="shared" si="19"/>
        <v>0</v>
      </c>
      <c r="FN26" s="3">
        <f t="shared" si="19"/>
        <v>0</v>
      </c>
      <c r="FO26" s="3">
        <f t="shared" si="19"/>
        <v>0</v>
      </c>
      <c r="FP26" s="3">
        <f t="shared" si="19"/>
        <v>0</v>
      </c>
      <c r="FQ26" s="3">
        <f t="shared" si="19"/>
        <v>0</v>
      </c>
      <c r="FR26" s="3">
        <f t="shared" si="19"/>
        <v>0</v>
      </c>
      <c r="FS26" s="3">
        <f t="shared" ref="FS26:GX26" si="20">FS97</f>
        <v>0</v>
      </c>
      <c r="FT26" s="3">
        <f t="shared" si="20"/>
        <v>0</v>
      </c>
      <c r="FU26" s="3">
        <f t="shared" si="20"/>
        <v>0</v>
      </c>
      <c r="FV26" s="3">
        <f t="shared" si="20"/>
        <v>0</v>
      </c>
      <c r="FW26" s="3">
        <f t="shared" si="20"/>
        <v>0</v>
      </c>
      <c r="FX26" s="3">
        <f t="shared" si="20"/>
        <v>0</v>
      </c>
      <c r="FY26" s="3">
        <f t="shared" si="20"/>
        <v>0</v>
      </c>
      <c r="FZ26" s="3">
        <f t="shared" si="20"/>
        <v>0</v>
      </c>
      <c r="GA26" s="3">
        <f t="shared" si="20"/>
        <v>0</v>
      </c>
      <c r="GB26" s="3">
        <f t="shared" si="20"/>
        <v>0</v>
      </c>
      <c r="GC26" s="3">
        <f t="shared" si="20"/>
        <v>0</v>
      </c>
      <c r="GD26" s="3">
        <f t="shared" si="20"/>
        <v>0</v>
      </c>
      <c r="GE26" s="3">
        <f t="shared" si="20"/>
        <v>0</v>
      </c>
      <c r="GF26" s="3">
        <f t="shared" si="20"/>
        <v>0</v>
      </c>
      <c r="GG26" s="3">
        <f t="shared" si="20"/>
        <v>0</v>
      </c>
      <c r="GH26" s="3">
        <f t="shared" si="20"/>
        <v>0</v>
      </c>
      <c r="GI26" s="3">
        <f t="shared" si="20"/>
        <v>0</v>
      </c>
      <c r="GJ26" s="3">
        <f t="shared" si="20"/>
        <v>0</v>
      </c>
      <c r="GK26" s="3">
        <f t="shared" si="20"/>
        <v>0</v>
      </c>
      <c r="GL26" s="3">
        <f t="shared" si="20"/>
        <v>0</v>
      </c>
      <c r="GM26" s="3">
        <f t="shared" si="20"/>
        <v>0</v>
      </c>
      <c r="GN26" s="3">
        <f t="shared" si="20"/>
        <v>0</v>
      </c>
      <c r="GO26" s="3">
        <f t="shared" si="20"/>
        <v>0</v>
      </c>
      <c r="GP26" s="3">
        <f t="shared" si="20"/>
        <v>0</v>
      </c>
      <c r="GQ26" s="3">
        <f t="shared" si="20"/>
        <v>0</v>
      </c>
      <c r="GR26" s="3">
        <f t="shared" si="20"/>
        <v>0</v>
      </c>
      <c r="GS26" s="3">
        <f t="shared" si="20"/>
        <v>0</v>
      </c>
      <c r="GT26" s="3">
        <f t="shared" si="20"/>
        <v>0</v>
      </c>
      <c r="GU26" s="3">
        <f t="shared" si="20"/>
        <v>0</v>
      </c>
      <c r="GV26" s="3">
        <f t="shared" si="20"/>
        <v>0</v>
      </c>
      <c r="GW26" s="3">
        <f t="shared" si="20"/>
        <v>0</v>
      </c>
      <c r="GX26" s="3">
        <f t="shared" si="20"/>
        <v>0</v>
      </c>
    </row>
    <row r="28" spans="1:245" x14ac:dyDescent="0.2">
      <c r="A28">
        <v>17</v>
      </c>
      <c r="B28">
        <v>1</v>
      </c>
      <c r="C28">
        <f>ROW(SmtRes!A3)</f>
        <v>3</v>
      </c>
      <c r="D28">
        <f>ROW(EtalonRes!A3)</f>
        <v>3</v>
      </c>
      <c r="E28" t="s">
        <v>13</v>
      </c>
      <c r="F28" t="s">
        <v>14</v>
      </c>
      <c r="G28" t="s">
        <v>1343</v>
      </c>
      <c r="H28" t="s">
        <v>15</v>
      </c>
      <c r="I28">
        <f>ROUND(38.58/100,9)</f>
        <v>0.38579999999999998</v>
      </c>
      <c r="J28">
        <v>0</v>
      </c>
      <c r="O28">
        <f t="shared" ref="O28:O59" si="21">ROUND(CP28,2)</f>
        <v>2539.37</v>
      </c>
      <c r="P28">
        <f t="shared" ref="P28:P59" si="22">ROUND(CQ28*I28,2)</f>
        <v>0</v>
      </c>
      <c r="Q28">
        <f t="shared" ref="Q28:Q59" si="23">ROUND(CR28*I28,2)</f>
        <v>567.53</v>
      </c>
      <c r="R28">
        <f t="shared" ref="R28:R59" si="24">ROUND(CS28*I28,2)</f>
        <v>245.1</v>
      </c>
      <c r="S28">
        <f t="shared" ref="S28:S59" si="25">ROUND(CT28*I28,2)</f>
        <v>1971.84</v>
      </c>
      <c r="T28">
        <f t="shared" ref="T28:T59" si="26">ROUND(CU28*I28,2)</f>
        <v>0</v>
      </c>
      <c r="U28">
        <f t="shared" ref="U28:U59" si="27">CV28*I28</f>
        <v>40.088477999999995</v>
      </c>
      <c r="V28">
        <f t="shared" ref="V28:V59" si="28">CW28*I28</f>
        <v>2.9860919999999997</v>
      </c>
      <c r="W28">
        <f t="shared" ref="W28:W59" si="29">ROUND(CX28*I28,2)</f>
        <v>0</v>
      </c>
      <c r="X28">
        <f t="shared" ref="X28:X59" si="30">ROUND(CY28,2)</f>
        <v>2194.77</v>
      </c>
      <c r="Y28">
        <f t="shared" ref="Y28:Y59" si="31">ROUND(CZ28,2)</f>
        <v>1330.16</v>
      </c>
      <c r="AA28">
        <v>39269648</v>
      </c>
      <c r="AB28">
        <f t="shared" ref="AB28:AB59" si="32">ROUND((AC28+AD28+AF28),2)</f>
        <v>1082.58</v>
      </c>
      <c r="AC28">
        <f>ROUND((ES28),2)</f>
        <v>0</v>
      </c>
      <c r="AD28">
        <f>ROUND((((ET28)-(EU28))+AE28),2)</f>
        <v>241.95</v>
      </c>
      <c r="AE28">
        <f t="shared" ref="AE28:AF30" si="33">ROUND((EU28),2)</f>
        <v>104.49</v>
      </c>
      <c r="AF28">
        <f t="shared" si="33"/>
        <v>840.63</v>
      </c>
      <c r="AG28">
        <f t="shared" ref="AG28:AG59" si="34">ROUND((AP28),2)</f>
        <v>0</v>
      </c>
      <c r="AH28">
        <f t="shared" ref="AH28:AI30" si="35">(EW28)</f>
        <v>103.91</v>
      </c>
      <c r="AI28">
        <f t="shared" si="35"/>
        <v>7.74</v>
      </c>
      <c r="AJ28">
        <f t="shared" ref="AJ28:AJ59" si="36">ROUND((AS28),2)</f>
        <v>0</v>
      </c>
      <c r="AK28">
        <v>1082.58</v>
      </c>
      <c r="AL28">
        <v>0</v>
      </c>
      <c r="AM28">
        <v>241.95</v>
      </c>
      <c r="AN28">
        <v>104.49</v>
      </c>
      <c r="AO28">
        <v>840.63</v>
      </c>
      <c r="AP28">
        <v>0</v>
      </c>
      <c r="AQ28">
        <v>103.91</v>
      </c>
      <c r="AR28">
        <v>7.74</v>
      </c>
      <c r="AS28">
        <v>0</v>
      </c>
      <c r="AT28">
        <v>99</v>
      </c>
      <c r="AU28">
        <v>60</v>
      </c>
      <c r="AV28">
        <v>1</v>
      </c>
      <c r="AW28">
        <v>1</v>
      </c>
      <c r="AZ28">
        <v>6.08</v>
      </c>
      <c r="BA28">
        <v>6.08</v>
      </c>
      <c r="BB28">
        <v>6.08</v>
      </c>
      <c r="BC28">
        <v>6.08</v>
      </c>
      <c r="BD28" t="s">
        <v>3</v>
      </c>
      <c r="BE28" t="s">
        <v>3</v>
      </c>
      <c r="BF28" t="s">
        <v>3</v>
      </c>
      <c r="BG28" t="s">
        <v>3</v>
      </c>
      <c r="BH28">
        <v>0</v>
      </c>
      <c r="BI28">
        <v>1</v>
      </c>
      <c r="BJ28" t="s">
        <v>16</v>
      </c>
      <c r="BM28">
        <v>46001</v>
      </c>
      <c r="BN28">
        <v>0</v>
      </c>
      <c r="BO28" t="s">
        <v>3</v>
      </c>
      <c r="BP28">
        <v>0</v>
      </c>
      <c r="BQ28">
        <v>2</v>
      </c>
      <c r="BR28">
        <v>0</v>
      </c>
      <c r="BS28">
        <v>6.08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3</v>
      </c>
      <c r="BZ28">
        <v>110</v>
      </c>
      <c r="CA28">
        <v>70</v>
      </c>
      <c r="CF28">
        <v>0</v>
      </c>
      <c r="CG28">
        <v>0</v>
      </c>
      <c r="CM28">
        <v>0</v>
      </c>
      <c r="CN28" t="s">
        <v>3</v>
      </c>
      <c r="CO28">
        <v>0</v>
      </c>
      <c r="CP28">
        <f t="shared" ref="CP28:CP59" si="37">(P28+Q28+S28)</f>
        <v>2539.37</v>
      </c>
      <c r="CQ28">
        <f t="shared" ref="CQ28:CQ59" si="38">AC28*BC28</f>
        <v>0</v>
      </c>
      <c r="CR28">
        <f t="shared" ref="CR28:CR59" si="39">AD28*BB28</f>
        <v>1471.056</v>
      </c>
      <c r="CS28">
        <f t="shared" ref="CS28:CS59" si="40">AE28*BS28</f>
        <v>635.29919999999993</v>
      </c>
      <c r="CT28">
        <f t="shared" ref="CT28:CT59" si="41">AF28*BA28</f>
        <v>5111.0303999999996</v>
      </c>
      <c r="CU28">
        <f t="shared" ref="CU28:CU59" si="42">AG28</f>
        <v>0</v>
      </c>
      <c r="CV28">
        <f t="shared" ref="CV28:CV59" si="43">AH28</f>
        <v>103.91</v>
      </c>
      <c r="CW28">
        <f t="shared" ref="CW28:CW59" si="44">AI28</f>
        <v>7.74</v>
      </c>
      <c r="CX28">
        <f t="shared" ref="CX28:CX59" si="45">AJ28</f>
        <v>0</v>
      </c>
      <c r="CY28">
        <f t="shared" ref="CY28:CY35" si="46">(((S28+R28)*AT28)/100)</f>
        <v>2194.7705999999998</v>
      </c>
      <c r="CZ28">
        <f t="shared" ref="CZ28:CZ35" si="47">(((S28+R28)*AU28)/100)</f>
        <v>1330.164</v>
      </c>
      <c r="DC28" t="s">
        <v>3</v>
      </c>
      <c r="DD28" t="s">
        <v>3</v>
      </c>
      <c r="DE28" t="s">
        <v>3</v>
      </c>
      <c r="DF28" t="s">
        <v>3</v>
      </c>
      <c r="DG28" t="s">
        <v>3</v>
      </c>
      <c r="DH28" t="s">
        <v>3</v>
      </c>
      <c r="DI28" t="s">
        <v>3</v>
      </c>
      <c r="DJ28" t="s">
        <v>3</v>
      </c>
      <c r="DK28" t="s">
        <v>3</v>
      </c>
      <c r="DL28" t="s">
        <v>3</v>
      </c>
      <c r="DM28" t="s">
        <v>3</v>
      </c>
      <c r="DN28">
        <v>0</v>
      </c>
      <c r="DO28">
        <v>0</v>
      </c>
      <c r="DP28">
        <v>1</v>
      </c>
      <c r="DQ28">
        <v>1</v>
      </c>
      <c r="DU28">
        <v>1005</v>
      </c>
      <c r="DV28" t="s">
        <v>15</v>
      </c>
      <c r="DW28" t="s">
        <v>15</v>
      </c>
      <c r="DX28">
        <v>100</v>
      </c>
      <c r="EE28">
        <v>39174571</v>
      </c>
      <c r="EF28">
        <v>2</v>
      </c>
      <c r="EG28" t="s">
        <v>17</v>
      </c>
      <c r="EH28">
        <v>0</v>
      </c>
      <c r="EI28" t="s">
        <v>3</v>
      </c>
      <c r="EJ28">
        <v>1</v>
      </c>
      <c r="EK28">
        <v>46001</v>
      </c>
      <c r="EL28" t="s">
        <v>18</v>
      </c>
      <c r="EM28" t="s">
        <v>19</v>
      </c>
      <c r="EO28" t="s">
        <v>3</v>
      </c>
      <c r="EQ28">
        <v>0</v>
      </c>
      <c r="ER28">
        <v>1082.58</v>
      </c>
      <c r="ES28">
        <v>0</v>
      </c>
      <c r="ET28">
        <v>241.95</v>
      </c>
      <c r="EU28">
        <v>104.49</v>
      </c>
      <c r="EV28">
        <v>840.63</v>
      </c>
      <c r="EW28">
        <v>103.91</v>
      </c>
      <c r="EX28">
        <v>7.74</v>
      </c>
      <c r="EY28">
        <v>0</v>
      </c>
      <c r="FQ28">
        <v>0</v>
      </c>
      <c r="FR28">
        <f t="shared" ref="FR28:FR59" si="48">ROUND(IF(AND(BH28=3,BI28=3),P28,0),2)</f>
        <v>0</v>
      </c>
      <c r="FS28">
        <v>0</v>
      </c>
      <c r="FT28" t="s">
        <v>20</v>
      </c>
      <c r="FU28" t="s">
        <v>21</v>
      </c>
      <c r="FX28">
        <v>99</v>
      </c>
      <c r="FY28">
        <v>59.5</v>
      </c>
      <c r="GA28" t="s">
        <v>3</v>
      </c>
      <c r="GD28">
        <v>0</v>
      </c>
      <c r="GF28">
        <v>-96754396</v>
      </c>
      <c r="GG28">
        <v>1</v>
      </c>
      <c r="GH28">
        <v>1</v>
      </c>
      <c r="GI28">
        <v>4</v>
      </c>
      <c r="GJ28">
        <v>0</v>
      </c>
      <c r="GK28">
        <f>ROUND(R28*(R12)/100,2)</f>
        <v>0</v>
      </c>
      <c r="GL28">
        <f t="shared" ref="GL28:GL59" si="49">ROUND(IF(AND(BH28=3,BI28=3,FS28&lt;&gt;0),P28,0),2)</f>
        <v>0</v>
      </c>
      <c r="GM28">
        <f t="shared" ref="GM28:GM59" si="50">ROUND(O28+X28+Y28+GK28,2)+GX28</f>
        <v>6064.3</v>
      </c>
      <c r="GN28">
        <f t="shared" ref="GN28:GN59" si="51">IF(OR(BI28=0,BI28=1),ROUND(O28+X28+Y28+GK28,2),0)</f>
        <v>6064.3</v>
      </c>
      <c r="GO28">
        <f t="shared" ref="GO28:GO59" si="52">IF(BI28=2,ROUND(O28+X28+Y28+GK28,2),0)</f>
        <v>0</v>
      </c>
      <c r="GP28">
        <f t="shared" ref="GP28:GP59" si="53">IF(BI28=4,ROUND(O28+X28+Y28+GK28,2)+GX28,0)</f>
        <v>0</v>
      </c>
      <c r="GR28">
        <v>0</v>
      </c>
      <c r="GS28">
        <v>3</v>
      </c>
      <c r="GT28">
        <v>0</v>
      </c>
      <c r="GU28" t="s">
        <v>3</v>
      </c>
      <c r="GV28">
        <f t="shared" ref="GV28:GV59" si="54">ROUND(GT28,2)</f>
        <v>0</v>
      </c>
      <c r="GW28">
        <v>1</v>
      </c>
      <c r="GX28">
        <f t="shared" ref="GX28:GX59" si="55">ROUND(GV28*GW28*I28,2)</f>
        <v>0</v>
      </c>
      <c r="HA28">
        <v>0</v>
      </c>
      <c r="HB28">
        <v>0</v>
      </c>
      <c r="IK28">
        <v>0</v>
      </c>
    </row>
    <row r="29" spans="1:245" x14ac:dyDescent="0.2">
      <c r="A29">
        <v>17</v>
      </c>
      <c r="B29">
        <v>1</v>
      </c>
      <c r="C29">
        <f>ROW(SmtRes!A6)</f>
        <v>6</v>
      </c>
      <c r="D29">
        <f>ROW(EtalonRes!A6)</f>
        <v>6</v>
      </c>
      <c r="E29" t="s">
        <v>22</v>
      </c>
      <c r="F29" t="s">
        <v>23</v>
      </c>
      <c r="G29" t="s">
        <v>24</v>
      </c>
      <c r="H29" t="s">
        <v>15</v>
      </c>
      <c r="I29">
        <f>ROUND(54.34/100,9)</f>
        <v>0.54339999999999999</v>
      </c>
      <c r="J29">
        <v>0</v>
      </c>
      <c r="O29">
        <f t="shared" si="21"/>
        <v>5838.73</v>
      </c>
      <c r="P29">
        <f t="shared" si="22"/>
        <v>0</v>
      </c>
      <c r="Q29">
        <f t="shared" si="23"/>
        <v>799.37</v>
      </c>
      <c r="R29">
        <f t="shared" si="24"/>
        <v>345.22</v>
      </c>
      <c r="S29">
        <f t="shared" si="25"/>
        <v>5039.3599999999997</v>
      </c>
      <c r="T29">
        <f t="shared" si="26"/>
        <v>0</v>
      </c>
      <c r="U29">
        <f t="shared" si="27"/>
        <v>102.452636</v>
      </c>
      <c r="V29">
        <f t="shared" si="28"/>
        <v>4.2059160000000002</v>
      </c>
      <c r="W29">
        <f t="shared" si="29"/>
        <v>0</v>
      </c>
      <c r="X29">
        <f t="shared" si="30"/>
        <v>5330.73</v>
      </c>
      <c r="Y29">
        <f t="shared" si="31"/>
        <v>3230.75</v>
      </c>
      <c r="AA29">
        <v>39269648</v>
      </c>
      <c r="AB29">
        <f t="shared" si="32"/>
        <v>1767.24</v>
      </c>
      <c r="AC29">
        <f>ROUND((ES29),2)</f>
        <v>0</v>
      </c>
      <c r="AD29">
        <f>ROUND((((ET29)-(EU29))+AE29),2)</f>
        <v>241.95</v>
      </c>
      <c r="AE29">
        <f t="shared" si="33"/>
        <v>104.49</v>
      </c>
      <c r="AF29">
        <f t="shared" si="33"/>
        <v>1525.29</v>
      </c>
      <c r="AG29">
        <f t="shared" si="34"/>
        <v>0</v>
      </c>
      <c r="AH29">
        <f t="shared" si="35"/>
        <v>188.54</v>
      </c>
      <c r="AI29">
        <f t="shared" si="35"/>
        <v>7.74</v>
      </c>
      <c r="AJ29">
        <f t="shared" si="36"/>
        <v>0</v>
      </c>
      <c r="AK29">
        <v>1767.24</v>
      </c>
      <c r="AL29">
        <v>0</v>
      </c>
      <c r="AM29">
        <v>241.95</v>
      </c>
      <c r="AN29">
        <v>104.49</v>
      </c>
      <c r="AO29">
        <v>1525.29</v>
      </c>
      <c r="AP29">
        <v>0</v>
      </c>
      <c r="AQ29">
        <v>188.54</v>
      </c>
      <c r="AR29">
        <v>7.74</v>
      </c>
      <c r="AS29">
        <v>0</v>
      </c>
      <c r="AT29">
        <v>99</v>
      </c>
      <c r="AU29">
        <v>60</v>
      </c>
      <c r="AV29">
        <v>1</v>
      </c>
      <c r="AW29">
        <v>1</v>
      </c>
      <c r="AZ29">
        <v>6.08</v>
      </c>
      <c r="BA29">
        <v>6.08</v>
      </c>
      <c r="BB29">
        <v>6.08</v>
      </c>
      <c r="BC29">
        <v>6.08</v>
      </c>
      <c r="BD29" t="s">
        <v>3</v>
      </c>
      <c r="BE29" t="s">
        <v>3</v>
      </c>
      <c r="BF29" t="s">
        <v>3</v>
      </c>
      <c r="BG29" t="s">
        <v>3</v>
      </c>
      <c r="BH29">
        <v>0</v>
      </c>
      <c r="BI29">
        <v>1</v>
      </c>
      <c r="BJ29" t="s">
        <v>25</v>
      </c>
      <c r="BM29">
        <v>46001</v>
      </c>
      <c r="BN29">
        <v>0</v>
      </c>
      <c r="BO29" t="s">
        <v>3</v>
      </c>
      <c r="BP29">
        <v>0</v>
      </c>
      <c r="BQ29">
        <v>2</v>
      </c>
      <c r="BR29">
        <v>0</v>
      </c>
      <c r="BS29">
        <v>6.08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3</v>
      </c>
      <c r="BZ29">
        <v>110</v>
      </c>
      <c r="CA29">
        <v>70</v>
      </c>
      <c r="CF29">
        <v>0</v>
      </c>
      <c r="CG29">
        <v>0</v>
      </c>
      <c r="CM29">
        <v>0</v>
      </c>
      <c r="CN29" t="s">
        <v>3</v>
      </c>
      <c r="CO29">
        <v>0</v>
      </c>
      <c r="CP29">
        <f t="shared" si="37"/>
        <v>5838.73</v>
      </c>
      <c r="CQ29">
        <f t="shared" si="38"/>
        <v>0</v>
      </c>
      <c r="CR29">
        <f t="shared" si="39"/>
        <v>1471.056</v>
      </c>
      <c r="CS29">
        <f t="shared" si="40"/>
        <v>635.29919999999993</v>
      </c>
      <c r="CT29">
        <f t="shared" si="41"/>
        <v>9273.7631999999994</v>
      </c>
      <c r="CU29">
        <f t="shared" si="42"/>
        <v>0</v>
      </c>
      <c r="CV29">
        <f t="shared" si="43"/>
        <v>188.54</v>
      </c>
      <c r="CW29">
        <f t="shared" si="44"/>
        <v>7.74</v>
      </c>
      <c r="CX29">
        <f t="shared" si="45"/>
        <v>0</v>
      </c>
      <c r="CY29">
        <f t="shared" si="46"/>
        <v>5330.7342000000008</v>
      </c>
      <c r="CZ29">
        <f t="shared" si="47"/>
        <v>3230.748</v>
      </c>
      <c r="DC29" t="s">
        <v>3</v>
      </c>
      <c r="DD29" t="s">
        <v>3</v>
      </c>
      <c r="DE29" t="s">
        <v>3</v>
      </c>
      <c r="DF29" t="s">
        <v>3</v>
      </c>
      <c r="DG29" t="s">
        <v>3</v>
      </c>
      <c r="DH29" t="s">
        <v>3</v>
      </c>
      <c r="DI29" t="s">
        <v>3</v>
      </c>
      <c r="DJ29" t="s">
        <v>3</v>
      </c>
      <c r="DK29" t="s">
        <v>3</v>
      </c>
      <c r="DL29" t="s">
        <v>3</v>
      </c>
      <c r="DM29" t="s">
        <v>3</v>
      </c>
      <c r="DN29">
        <v>0</v>
      </c>
      <c r="DO29">
        <v>0</v>
      </c>
      <c r="DP29">
        <v>1</v>
      </c>
      <c r="DQ29">
        <v>1</v>
      </c>
      <c r="DU29">
        <v>1005</v>
      </c>
      <c r="DV29" t="s">
        <v>15</v>
      </c>
      <c r="DW29" t="s">
        <v>15</v>
      </c>
      <c r="DX29">
        <v>100</v>
      </c>
      <c r="EE29">
        <v>39174571</v>
      </c>
      <c r="EF29">
        <v>2</v>
      </c>
      <c r="EG29" t="s">
        <v>17</v>
      </c>
      <c r="EH29">
        <v>0</v>
      </c>
      <c r="EI29" t="s">
        <v>3</v>
      </c>
      <c r="EJ29">
        <v>1</v>
      </c>
      <c r="EK29">
        <v>46001</v>
      </c>
      <c r="EL29" t="s">
        <v>18</v>
      </c>
      <c r="EM29" t="s">
        <v>19</v>
      </c>
      <c r="EO29" t="s">
        <v>3</v>
      </c>
      <c r="EQ29">
        <v>0</v>
      </c>
      <c r="ER29">
        <v>1767.24</v>
      </c>
      <c r="ES29">
        <v>0</v>
      </c>
      <c r="ET29">
        <v>241.95</v>
      </c>
      <c r="EU29">
        <v>104.49</v>
      </c>
      <c r="EV29">
        <v>1525.29</v>
      </c>
      <c r="EW29">
        <v>188.54</v>
      </c>
      <c r="EX29">
        <v>7.74</v>
      </c>
      <c r="EY29">
        <v>0</v>
      </c>
      <c r="FQ29">
        <v>0</v>
      </c>
      <c r="FR29">
        <f t="shared" si="48"/>
        <v>0</v>
      </c>
      <c r="FS29">
        <v>0</v>
      </c>
      <c r="FT29" t="s">
        <v>20</v>
      </c>
      <c r="FU29" t="s">
        <v>21</v>
      </c>
      <c r="FX29">
        <v>99</v>
      </c>
      <c r="FY29">
        <v>59.5</v>
      </c>
      <c r="GA29" t="s">
        <v>3</v>
      </c>
      <c r="GD29">
        <v>0</v>
      </c>
      <c r="GF29">
        <v>1630687704</v>
      </c>
      <c r="GG29">
        <v>1</v>
      </c>
      <c r="GH29">
        <v>1</v>
      </c>
      <c r="GI29">
        <v>4</v>
      </c>
      <c r="GJ29">
        <v>0</v>
      </c>
      <c r="GK29">
        <f>ROUND(R29*(R12)/100,2)</f>
        <v>0</v>
      </c>
      <c r="GL29">
        <f t="shared" si="49"/>
        <v>0</v>
      </c>
      <c r="GM29">
        <f t="shared" si="50"/>
        <v>14400.21</v>
      </c>
      <c r="GN29">
        <f t="shared" si="51"/>
        <v>14400.21</v>
      </c>
      <c r="GO29">
        <f t="shared" si="52"/>
        <v>0</v>
      </c>
      <c r="GP29">
        <f t="shared" si="53"/>
        <v>0</v>
      </c>
      <c r="GR29">
        <v>0</v>
      </c>
      <c r="GS29">
        <v>3</v>
      </c>
      <c r="GT29">
        <v>0</v>
      </c>
      <c r="GU29" t="s">
        <v>3</v>
      </c>
      <c r="GV29">
        <f t="shared" si="54"/>
        <v>0</v>
      </c>
      <c r="GW29">
        <v>1</v>
      </c>
      <c r="GX29">
        <f t="shared" si="55"/>
        <v>0</v>
      </c>
      <c r="HA29">
        <v>0</v>
      </c>
      <c r="HB29">
        <v>0</v>
      </c>
      <c r="IK29">
        <v>0</v>
      </c>
    </row>
    <row r="30" spans="1:245" x14ac:dyDescent="0.2">
      <c r="A30">
        <v>17</v>
      </c>
      <c r="B30">
        <v>1</v>
      </c>
      <c r="C30">
        <f>ROW(SmtRes!A8)</f>
        <v>8</v>
      </c>
      <c r="D30">
        <f>ROW(EtalonRes!A9)</f>
        <v>9</v>
      </c>
      <c r="E30" t="s">
        <v>26</v>
      </c>
      <c r="F30" t="s">
        <v>27</v>
      </c>
      <c r="G30" t="s">
        <v>28</v>
      </c>
      <c r="H30" t="s">
        <v>29</v>
      </c>
      <c r="I30">
        <f>ROUND(29.92/100,9)</f>
        <v>0.29920000000000002</v>
      </c>
      <c r="J30">
        <v>0</v>
      </c>
      <c r="O30">
        <f t="shared" si="21"/>
        <v>129.47999999999999</v>
      </c>
      <c r="P30">
        <f t="shared" si="22"/>
        <v>0</v>
      </c>
      <c r="Q30">
        <f t="shared" si="23"/>
        <v>0.36</v>
      </c>
      <c r="R30">
        <f t="shared" si="24"/>
        <v>0</v>
      </c>
      <c r="S30">
        <f t="shared" si="25"/>
        <v>129.12</v>
      </c>
      <c r="T30">
        <f t="shared" si="26"/>
        <v>0</v>
      </c>
      <c r="U30">
        <f t="shared" si="27"/>
        <v>2.7227200000000003</v>
      </c>
      <c r="V30">
        <f t="shared" si="28"/>
        <v>0</v>
      </c>
      <c r="W30">
        <f t="shared" si="29"/>
        <v>0</v>
      </c>
      <c r="X30">
        <f t="shared" si="30"/>
        <v>107.17</v>
      </c>
      <c r="Y30">
        <f t="shared" si="31"/>
        <v>83.93</v>
      </c>
      <c r="AA30">
        <v>39269648</v>
      </c>
      <c r="AB30">
        <f t="shared" si="32"/>
        <v>71.180000000000007</v>
      </c>
      <c r="AC30">
        <f>ROUND((ES30),2)</f>
        <v>0</v>
      </c>
      <c r="AD30">
        <f>ROUND((((ET30)-(EU30))+AE30),2)</f>
        <v>0.2</v>
      </c>
      <c r="AE30">
        <f t="shared" si="33"/>
        <v>0</v>
      </c>
      <c r="AF30">
        <f t="shared" si="33"/>
        <v>70.98</v>
      </c>
      <c r="AG30">
        <f t="shared" si="34"/>
        <v>0</v>
      </c>
      <c r="AH30">
        <f t="shared" si="35"/>
        <v>9.1</v>
      </c>
      <c r="AI30">
        <f t="shared" si="35"/>
        <v>0</v>
      </c>
      <c r="AJ30">
        <f t="shared" si="36"/>
        <v>0</v>
      </c>
      <c r="AK30">
        <v>71.180000000000007</v>
      </c>
      <c r="AL30">
        <v>0</v>
      </c>
      <c r="AM30">
        <v>0.2</v>
      </c>
      <c r="AN30">
        <v>0</v>
      </c>
      <c r="AO30">
        <v>70.98</v>
      </c>
      <c r="AP30">
        <v>0</v>
      </c>
      <c r="AQ30">
        <v>9.1</v>
      </c>
      <c r="AR30">
        <v>0</v>
      </c>
      <c r="AS30">
        <v>0</v>
      </c>
      <c r="AT30">
        <v>83</v>
      </c>
      <c r="AU30">
        <v>65</v>
      </c>
      <c r="AV30">
        <v>1</v>
      </c>
      <c r="AW30">
        <v>1</v>
      </c>
      <c r="AZ30">
        <v>6.08</v>
      </c>
      <c r="BA30">
        <v>6.08</v>
      </c>
      <c r="BB30">
        <v>6.08</v>
      </c>
      <c r="BC30">
        <v>6.08</v>
      </c>
      <c r="BD30" t="s">
        <v>3</v>
      </c>
      <c r="BE30" t="s">
        <v>3</v>
      </c>
      <c r="BF30" t="s">
        <v>3</v>
      </c>
      <c r="BG30" t="s">
        <v>3</v>
      </c>
      <c r="BH30">
        <v>0</v>
      </c>
      <c r="BI30">
        <v>1</v>
      </c>
      <c r="BJ30" t="s">
        <v>30</v>
      </c>
      <c r="BM30">
        <v>58001</v>
      </c>
      <c r="BN30">
        <v>0</v>
      </c>
      <c r="BO30" t="s">
        <v>3</v>
      </c>
      <c r="BP30">
        <v>0</v>
      </c>
      <c r="BQ30">
        <v>6</v>
      </c>
      <c r="BR30">
        <v>0</v>
      </c>
      <c r="BS30">
        <v>6.08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3</v>
      </c>
      <c r="BZ30">
        <v>83</v>
      </c>
      <c r="CA30">
        <v>65</v>
      </c>
      <c r="CF30">
        <v>0</v>
      </c>
      <c r="CG30">
        <v>0</v>
      </c>
      <c r="CM30">
        <v>0</v>
      </c>
      <c r="CN30" t="s">
        <v>3</v>
      </c>
      <c r="CO30">
        <v>0</v>
      </c>
      <c r="CP30">
        <f t="shared" si="37"/>
        <v>129.48000000000002</v>
      </c>
      <c r="CQ30">
        <f t="shared" si="38"/>
        <v>0</v>
      </c>
      <c r="CR30">
        <f t="shared" si="39"/>
        <v>1.2160000000000002</v>
      </c>
      <c r="CS30">
        <f t="shared" si="40"/>
        <v>0</v>
      </c>
      <c r="CT30">
        <f t="shared" si="41"/>
        <v>431.55840000000001</v>
      </c>
      <c r="CU30">
        <f t="shared" si="42"/>
        <v>0</v>
      </c>
      <c r="CV30">
        <f t="shared" si="43"/>
        <v>9.1</v>
      </c>
      <c r="CW30">
        <f t="shared" si="44"/>
        <v>0</v>
      </c>
      <c r="CX30">
        <f t="shared" si="45"/>
        <v>0</v>
      </c>
      <c r="CY30">
        <f t="shared" si="46"/>
        <v>107.1696</v>
      </c>
      <c r="CZ30">
        <f t="shared" si="47"/>
        <v>83.928000000000011</v>
      </c>
      <c r="DC30" t="s">
        <v>3</v>
      </c>
      <c r="DD30" t="s">
        <v>3</v>
      </c>
      <c r="DE30" t="s">
        <v>3</v>
      </c>
      <c r="DF30" t="s">
        <v>3</v>
      </c>
      <c r="DG30" t="s">
        <v>3</v>
      </c>
      <c r="DH30" t="s">
        <v>3</v>
      </c>
      <c r="DI30" t="s">
        <v>3</v>
      </c>
      <c r="DJ30" t="s">
        <v>3</v>
      </c>
      <c r="DK30" t="s">
        <v>3</v>
      </c>
      <c r="DL30" t="s">
        <v>3</v>
      </c>
      <c r="DM30" t="s">
        <v>3</v>
      </c>
      <c r="DN30">
        <v>0</v>
      </c>
      <c r="DO30">
        <v>0</v>
      </c>
      <c r="DP30">
        <v>1</v>
      </c>
      <c r="DQ30">
        <v>1</v>
      </c>
      <c r="DU30">
        <v>1003</v>
      </c>
      <c r="DV30" t="s">
        <v>29</v>
      </c>
      <c r="DW30" t="s">
        <v>29</v>
      </c>
      <c r="DX30">
        <v>100</v>
      </c>
      <c r="EE30">
        <v>39174583</v>
      </c>
      <c r="EF30">
        <v>6</v>
      </c>
      <c r="EG30" t="s">
        <v>31</v>
      </c>
      <c r="EH30">
        <v>0</v>
      </c>
      <c r="EI30" t="s">
        <v>3</v>
      </c>
      <c r="EJ30">
        <v>1</v>
      </c>
      <c r="EK30">
        <v>58001</v>
      </c>
      <c r="EL30" t="s">
        <v>32</v>
      </c>
      <c r="EM30" t="s">
        <v>33</v>
      </c>
      <c r="EO30" t="s">
        <v>3</v>
      </c>
      <c r="EQ30">
        <v>0</v>
      </c>
      <c r="ER30">
        <v>71.180000000000007</v>
      </c>
      <c r="ES30">
        <v>0</v>
      </c>
      <c r="ET30">
        <v>0.2</v>
      </c>
      <c r="EU30">
        <v>0</v>
      </c>
      <c r="EV30">
        <v>70.98</v>
      </c>
      <c r="EW30">
        <v>9.1</v>
      </c>
      <c r="EX30">
        <v>0</v>
      </c>
      <c r="EY30">
        <v>0</v>
      </c>
      <c r="FQ30">
        <v>0</v>
      </c>
      <c r="FR30">
        <f t="shared" si="48"/>
        <v>0</v>
      </c>
      <c r="FS30">
        <v>0</v>
      </c>
      <c r="FX30">
        <v>83</v>
      </c>
      <c r="FY30">
        <v>65</v>
      </c>
      <c r="GA30" t="s">
        <v>3</v>
      </c>
      <c r="GD30">
        <v>0</v>
      </c>
      <c r="GF30">
        <v>-902764851</v>
      </c>
      <c r="GG30">
        <v>1</v>
      </c>
      <c r="GH30">
        <v>1</v>
      </c>
      <c r="GI30">
        <v>4</v>
      </c>
      <c r="GJ30">
        <v>0</v>
      </c>
      <c r="GK30">
        <f>ROUND(R30*(R12)/100,2)</f>
        <v>0</v>
      </c>
      <c r="GL30">
        <f t="shared" si="49"/>
        <v>0</v>
      </c>
      <c r="GM30">
        <f t="shared" si="50"/>
        <v>320.58</v>
      </c>
      <c r="GN30">
        <f t="shared" si="51"/>
        <v>320.58</v>
      </c>
      <c r="GO30">
        <f t="shared" si="52"/>
        <v>0</v>
      </c>
      <c r="GP30">
        <f t="shared" si="53"/>
        <v>0</v>
      </c>
      <c r="GR30">
        <v>0</v>
      </c>
      <c r="GS30">
        <v>3</v>
      </c>
      <c r="GT30">
        <v>0</v>
      </c>
      <c r="GU30" t="s">
        <v>3</v>
      </c>
      <c r="GV30">
        <f t="shared" si="54"/>
        <v>0</v>
      </c>
      <c r="GW30">
        <v>1</v>
      </c>
      <c r="GX30">
        <f t="shared" si="55"/>
        <v>0</v>
      </c>
      <c r="HA30">
        <v>0</v>
      </c>
      <c r="HB30">
        <v>0</v>
      </c>
      <c r="IK30">
        <v>0</v>
      </c>
    </row>
    <row r="31" spans="1:245" x14ac:dyDescent="0.2">
      <c r="A31">
        <v>17</v>
      </c>
      <c r="B31">
        <v>1</v>
      </c>
      <c r="C31">
        <f>ROW(SmtRes!A16)</f>
        <v>16</v>
      </c>
      <c r="D31">
        <f>ROW(EtalonRes!A19)</f>
        <v>19</v>
      </c>
      <c r="E31" t="s">
        <v>34</v>
      </c>
      <c r="F31" t="s">
        <v>35</v>
      </c>
      <c r="G31" t="s">
        <v>36</v>
      </c>
      <c r="H31" t="s">
        <v>37</v>
      </c>
      <c r="I31">
        <v>2</v>
      </c>
      <c r="J31">
        <v>0</v>
      </c>
      <c r="O31">
        <f t="shared" si="21"/>
        <v>136.56</v>
      </c>
      <c r="P31">
        <f t="shared" si="22"/>
        <v>0</v>
      </c>
      <c r="Q31">
        <f t="shared" si="23"/>
        <v>20.92</v>
      </c>
      <c r="R31">
        <f t="shared" si="24"/>
        <v>1.82</v>
      </c>
      <c r="S31">
        <f t="shared" si="25"/>
        <v>115.64</v>
      </c>
      <c r="T31">
        <f t="shared" si="26"/>
        <v>0</v>
      </c>
      <c r="U31">
        <f t="shared" si="27"/>
        <v>2.12</v>
      </c>
      <c r="V31">
        <f t="shared" si="28"/>
        <v>2.4E-2</v>
      </c>
      <c r="W31">
        <f t="shared" si="29"/>
        <v>0</v>
      </c>
      <c r="X31">
        <f t="shared" si="30"/>
        <v>135.08000000000001</v>
      </c>
      <c r="Y31">
        <f t="shared" si="31"/>
        <v>83.4</v>
      </c>
      <c r="AA31">
        <v>39269648</v>
      </c>
      <c r="AB31">
        <f t="shared" si="32"/>
        <v>11.23</v>
      </c>
      <c r="AC31">
        <f>ROUND(((ES31*0)),2)</f>
        <v>0</v>
      </c>
      <c r="AD31">
        <f>ROUND(((((ET31*0.4))-((EU31*0.4)))+AE31),2)</f>
        <v>1.72</v>
      </c>
      <c r="AE31">
        <f>ROUND(((EU31*0.4)),2)</f>
        <v>0.15</v>
      </c>
      <c r="AF31">
        <f>ROUND(((EV31*0.4)),2)</f>
        <v>9.51</v>
      </c>
      <c r="AG31">
        <f t="shared" si="34"/>
        <v>0</v>
      </c>
      <c r="AH31">
        <f>((EW31*0.4))</f>
        <v>1.06</v>
      </c>
      <c r="AI31">
        <f>((EX31*0.4))</f>
        <v>1.2E-2</v>
      </c>
      <c r="AJ31">
        <f t="shared" si="36"/>
        <v>0</v>
      </c>
      <c r="AK31">
        <v>44.01</v>
      </c>
      <c r="AL31">
        <v>15.95</v>
      </c>
      <c r="AM31">
        <v>4.29</v>
      </c>
      <c r="AN31">
        <v>0.37</v>
      </c>
      <c r="AO31">
        <v>23.77</v>
      </c>
      <c r="AP31">
        <v>0</v>
      </c>
      <c r="AQ31">
        <v>2.65</v>
      </c>
      <c r="AR31">
        <v>0.03</v>
      </c>
      <c r="AS31">
        <v>0</v>
      </c>
      <c r="AT31">
        <v>115</v>
      </c>
      <c r="AU31">
        <v>71</v>
      </c>
      <c r="AV31">
        <v>1</v>
      </c>
      <c r="AW31">
        <v>1</v>
      </c>
      <c r="AZ31">
        <v>6.08</v>
      </c>
      <c r="BA31">
        <v>6.08</v>
      </c>
      <c r="BB31">
        <v>6.08</v>
      </c>
      <c r="BC31">
        <v>6.08</v>
      </c>
      <c r="BD31" t="s">
        <v>3</v>
      </c>
      <c r="BE31" t="s">
        <v>3</v>
      </c>
      <c r="BF31" t="s">
        <v>3</v>
      </c>
      <c r="BG31" t="s">
        <v>3</v>
      </c>
      <c r="BH31">
        <v>0</v>
      </c>
      <c r="BI31">
        <v>1</v>
      </c>
      <c r="BJ31" t="s">
        <v>38</v>
      </c>
      <c r="BM31">
        <v>20001</v>
      </c>
      <c r="BN31">
        <v>0</v>
      </c>
      <c r="BO31" t="s">
        <v>3</v>
      </c>
      <c r="BP31">
        <v>0</v>
      </c>
      <c r="BQ31">
        <v>2</v>
      </c>
      <c r="BR31">
        <v>0</v>
      </c>
      <c r="BS31">
        <v>6.08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3</v>
      </c>
      <c r="BZ31">
        <v>128</v>
      </c>
      <c r="CA31">
        <v>83</v>
      </c>
      <c r="CF31">
        <v>0</v>
      </c>
      <c r="CG31">
        <v>0</v>
      </c>
      <c r="CM31">
        <v>0</v>
      </c>
      <c r="CN31" t="s">
        <v>39</v>
      </c>
      <c r="CO31">
        <v>0</v>
      </c>
      <c r="CP31">
        <f t="shared" si="37"/>
        <v>136.56</v>
      </c>
      <c r="CQ31">
        <f t="shared" si="38"/>
        <v>0</v>
      </c>
      <c r="CR31">
        <f t="shared" si="39"/>
        <v>10.457599999999999</v>
      </c>
      <c r="CS31">
        <f t="shared" si="40"/>
        <v>0.91199999999999992</v>
      </c>
      <c r="CT31">
        <f t="shared" si="41"/>
        <v>57.820799999999998</v>
      </c>
      <c r="CU31">
        <f t="shared" si="42"/>
        <v>0</v>
      </c>
      <c r="CV31">
        <f t="shared" si="43"/>
        <v>1.06</v>
      </c>
      <c r="CW31">
        <f t="shared" si="44"/>
        <v>1.2E-2</v>
      </c>
      <c r="CX31">
        <f t="shared" si="45"/>
        <v>0</v>
      </c>
      <c r="CY31">
        <f t="shared" si="46"/>
        <v>135.07900000000001</v>
      </c>
      <c r="CZ31">
        <f t="shared" si="47"/>
        <v>83.396599999999992</v>
      </c>
      <c r="DC31" t="s">
        <v>3</v>
      </c>
      <c r="DD31" t="s">
        <v>40</v>
      </c>
      <c r="DE31" t="s">
        <v>41</v>
      </c>
      <c r="DF31" t="s">
        <v>41</v>
      </c>
      <c r="DG31" t="s">
        <v>41</v>
      </c>
      <c r="DH31" t="s">
        <v>3</v>
      </c>
      <c r="DI31" t="s">
        <v>41</v>
      </c>
      <c r="DJ31" t="s">
        <v>41</v>
      </c>
      <c r="DK31" t="s">
        <v>3</v>
      </c>
      <c r="DL31" t="s">
        <v>3</v>
      </c>
      <c r="DM31" t="s">
        <v>3</v>
      </c>
      <c r="DN31">
        <v>0</v>
      </c>
      <c r="DO31">
        <v>0</v>
      </c>
      <c r="DP31">
        <v>1</v>
      </c>
      <c r="DQ31">
        <v>1</v>
      </c>
      <c r="DU31">
        <v>1013</v>
      </c>
      <c r="DV31" t="s">
        <v>37</v>
      </c>
      <c r="DW31" t="s">
        <v>37</v>
      </c>
      <c r="DX31">
        <v>1</v>
      </c>
      <c r="EE31">
        <v>39174534</v>
      </c>
      <c r="EF31">
        <v>2</v>
      </c>
      <c r="EG31" t="s">
        <v>17</v>
      </c>
      <c r="EH31">
        <v>0</v>
      </c>
      <c r="EI31" t="s">
        <v>3</v>
      </c>
      <c r="EJ31">
        <v>1</v>
      </c>
      <c r="EK31">
        <v>20001</v>
      </c>
      <c r="EL31" t="s">
        <v>42</v>
      </c>
      <c r="EM31" t="s">
        <v>43</v>
      </c>
      <c r="EO31" t="s">
        <v>44</v>
      </c>
      <c r="EQ31">
        <v>0</v>
      </c>
      <c r="ER31">
        <v>44.01</v>
      </c>
      <c r="ES31">
        <v>15.95</v>
      </c>
      <c r="ET31">
        <v>4.29</v>
      </c>
      <c r="EU31">
        <v>0.37</v>
      </c>
      <c r="EV31">
        <v>23.77</v>
      </c>
      <c r="EW31">
        <v>2.65</v>
      </c>
      <c r="EX31">
        <v>0.03</v>
      </c>
      <c r="EY31">
        <v>0</v>
      </c>
      <c r="FQ31">
        <v>0</v>
      </c>
      <c r="FR31">
        <f t="shared" si="48"/>
        <v>0</v>
      </c>
      <c r="FS31">
        <v>0</v>
      </c>
      <c r="FT31" t="s">
        <v>20</v>
      </c>
      <c r="FU31" t="s">
        <v>21</v>
      </c>
      <c r="FX31">
        <v>115.2</v>
      </c>
      <c r="FY31">
        <v>70.55</v>
      </c>
      <c r="GA31" t="s">
        <v>3</v>
      </c>
      <c r="GD31">
        <v>0</v>
      </c>
      <c r="GF31">
        <v>-990764657</v>
      </c>
      <c r="GG31">
        <v>1</v>
      </c>
      <c r="GH31">
        <v>1</v>
      </c>
      <c r="GI31">
        <v>4</v>
      </c>
      <c r="GJ31">
        <v>0</v>
      </c>
      <c r="GK31">
        <f>ROUND(R31*(R12)/100,2)</f>
        <v>0</v>
      </c>
      <c r="GL31">
        <f t="shared" si="49"/>
        <v>0</v>
      </c>
      <c r="GM31">
        <f t="shared" si="50"/>
        <v>355.04</v>
      </c>
      <c r="GN31">
        <f t="shared" si="51"/>
        <v>355.04</v>
      </c>
      <c r="GO31">
        <f t="shared" si="52"/>
        <v>0</v>
      </c>
      <c r="GP31">
        <f t="shared" si="53"/>
        <v>0</v>
      </c>
      <c r="GR31">
        <v>0</v>
      </c>
      <c r="GS31">
        <v>3</v>
      </c>
      <c r="GT31">
        <v>0</v>
      </c>
      <c r="GU31" t="s">
        <v>3</v>
      </c>
      <c r="GV31">
        <f t="shared" si="54"/>
        <v>0</v>
      </c>
      <c r="GW31">
        <v>1</v>
      </c>
      <c r="GX31">
        <f t="shared" si="55"/>
        <v>0</v>
      </c>
      <c r="HA31">
        <v>0</v>
      </c>
      <c r="HB31">
        <v>0</v>
      </c>
      <c r="IK31">
        <v>0</v>
      </c>
    </row>
    <row r="32" spans="1:245" x14ac:dyDescent="0.2">
      <c r="A32">
        <v>17</v>
      </c>
      <c r="B32">
        <v>1</v>
      </c>
      <c r="C32">
        <f>ROW(SmtRes!A17)</f>
        <v>17</v>
      </c>
      <c r="D32">
        <f>ROW(EtalonRes!A21)</f>
        <v>21</v>
      </c>
      <c r="E32" t="s">
        <v>45</v>
      </c>
      <c r="F32" t="s">
        <v>46</v>
      </c>
      <c r="G32" t="s">
        <v>47</v>
      </c>
      <c r="H32" t="s">
        <v>29</v>
      </c>
      <c r="I32">
        <f>ROUND(163.4/100,9)</f>
        <v>1.6339999999999999</v>
      </c>
      <c r="J32">
        <v>0</v>
      </c>
      <c r="O32">
        <f t="shared" si="21"/>
        <v>292.18</v>
      </c>
      <c r="P32">
        <f t="shared" si="22"/>
        <v>0</v>
      </c>
      <c r="Q32">
        <f t="shared" si="23"/>
        <v>0</v>
      </c>
      <c r="R32">
        <f t="shared" si="24"/>
        <v>0</v>
      </c>
      <c r="S32">
        <f t="shared" si="25"/>
        <v>292.18</v>
      </c>
      <c r="T32">
        <f t="shared" si="26"/>
        <v>0</v>
      </c>
      <c r="U32">
        <f t="shared" si="27"/>
        <v>6.1601799999999995</v>
      </c>
      <c r="V32">
        <f t="shared" si="28"/>
        <v>0</v>
      </c>
      <c r="W32">
        <f t="shared" si="29"/>
        <v>0</v>
      </c>
      <c r="X32">
        <f t="shared" si="30"/>
        <v>233.74</v>
      </c>
      <c r="Y32">
        <f t="shared" si="31"/>
        <v>198.68</v>
      </c>
      <c r="AA32">
        <v>39269648</v>
      </c>
      <c r="AB32">
        <f t="shared" si="32"/>
        <v>29.41</v>
      </c>
      <c r="AC32">
        <f t="shared" ref="AC32:AC63" si="56">ROUND((ES32),2)</f>
        <v>0</v>
      </c>
      <c r="AD32">
        <f>ROUND((((ET32)-(EU32))+AE32),2)</f>
        <v>0</v>
      </c>
      <c r="AE32">
        <f t="shared" ref="AE32:AF34" si="57">ROUND((EU32),2)</f>
        <v>0</v>
      </c>
      <c r="AF32">
        <f t="shared" si="57"/>
        <v>29.41</v>
      </c>
      <c r="AG32">
        <f t="shared" si="34"/>
        <v>0</v>
      </c>
      <c r="AH32">
        <f t="shared" ref="AH32:AI36" si="58">(EW32)</f>
        <v>3.77</v>
      </c>
      <c r="AI32">
        <f t="shared" si="58"/>
        <v>0</v>
      </c>
      <c r="AJ32">
        <f t="shared" si="36"/>
        <v>0</v>
      </c>
      <c r="AK32">
        <v>29.41</v>
      </c>
      <c r="AL32">
        <v>0</v>
      </c>
      <c r="AM32">
        <v>0</v>
      </c>
      <c r="AN32">
        <v>0</v>
      </c>
      <c r="AO32">
        <v>29.41</v>
      </c>
      <c r="AP32">
        <v>0</v>
      </c>
      <c r="AQ32">
        <v>3.77</v>
      </c>
      <c r="AR32">
        <v>0</v>
      </c>
      <c r="AS32">
        <v>0</v>
      </c>
      <c r="AT32">
        <v>80</v>
      </c>
      <c r="AU32">
        <v>68</v>
      </c>
      <c r="AV32">
        <v>1</v>
      </c>
      <c r="AW32">
        <v>1</v>
      </c>
      <c r="AZ32">
        <v>6.08</v>
      </c>
      <c r="BA32">
        <v>6.08</v>
      </c>
      <c r="BB32">
        <v>6.08</v>
      </c>
      <c r="BC32">
        <v>6.08</v>
      </c>
      <c r="BD32" t="s">
        <v>3</v>
      </c>
      <c r="BE32" t="s">
        <v>3</v>
      </c>
      <c r="BF32" t="s">
        <v>3</v>
      </c>
      <c r="BG32" t="s">
        <v>3</v>
      </c>
      <c r="BH32">
        <v>0</v>
      </c>
      <c r="BI32">
        <v>1</v>
      </c>
      <c r="BJ32" t="s">
        <v>48</v>
      </c>
      <c r="BM32">
        <v>57001</v>
      </c>
      <c r="BN32">
        <v>0</v>
      </c>
      <c r="BO32" t="s">
        <v>3</v>
      </c>
      <c r="BP32">
        <v>0</v>
      </c>
      <c r="BQ32">
        <v>6</v>
      </c>
      <c r="BR32">
        <v>0</v>
      </c>
      <c r="BS32">
        <v>6.08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3</v>
      </c>
      <c r="BZ32">
        <v>80</v>
      </c>
      <c r="CA32">
        <v>68</v>
      </c>
      <c r="CF32">
        <v>0</v>
      </c>
      <c r="CG32">
        <v>0</v>
      </c>
      <c r="CM32">
        <v>0</v>
      </c>
      <c r="CN32" t="s">
        <v>3</v>
      </c>
      <c r="CO32">
        <v>0</v>
      </c>
      <c r="CP32">
        <f t="shared" si="37"/>
        <v>292.18</v>
      </c>
      <c r="CQ32">
        <f t="shared" si="38"/>
        <v>0</v>
      </c>
      <c r="CR32">
        <f t="shared" si="39"/>
        <v>0</v>
      </c>
      <c r="CS32">
        <f t="shared" si="40"/>
        <v>0</v>
      </c>
      <c r="CT32">
        <f t="shared" si="41"/>
        <v>178.81280000000001</v>
      </c>
      <c r="CU32">
        <f t="shared" si="42"/>
        <v>0</v>
      </c>
      <c r="CV32">
        <f t="shared" si="43"/>
        <v>3.77</v>
      </c>
      <c r="CW32">
        <f t="shared" si="44"/>
        <v>0</v>
      </c>
      <c r="CX32">
        <f t="shared" si="45"/>
        <v>0</v>
      </c>
      <c r="CY32">
        <f t="shared" si="46"/>
        <v>233.74400000000003</v>
      </c>
      <c r="CZ32">
        <f t="shared" si="47"/>
        <v>198.68240000000003</v>
      </c>
      <c r="DC32" t="s">
        <v>3</v>
      </c>
      <c r="DD32" t="s">
        <v>3</v>
      </c>
      <c r="DE32" t="s">
        <v>3</v>
      </c>
      <c r="DF32" t="s">
        <v>3</v>
      </c>
      <c r="DG32" t="s">
        <v>3</v>
      </c>
      <c r="DH32" t="s">
        <v>3</v>
      </c>
      <c r="DI32" t="s">
        <v>3</v>
      </c>
      <c r="DJ32" t="s">
        <v>3</v>
      </c>
      <c r="DK32" t="s">
        <v>3</v>
      </c>
      <c r="DL32" t="s">
        <v>3</v>
      </c>
      <c r="DM32" t="s">
        <v>3</v>
      </c>
      <c r="DN32">
        <v>0</v>
      </c>
      <c r="DO32">
        <v>0</v>
      </c>
      <c r="DP32">
        <v>1</v>
      </c>
      <c r="DQ32">
        <v>1</v>
      </c>
      <c r="DU32">
        <v>1003</v>
      </c>
      <c r="DV32" t="s">
        <v>29</v>
      </c>
      <c r="DW32" t="s">
        <v>29</v>
      </c>
      <c r="DX32">
        <v>100</v>
      </c>
      <c r="EE32">
        <v>39174582</v>
      </c>
      <c r="EF32">
        <v>6</v>
      </c>
      <c r="EG32" t="s">
        <v>31</v>
      </c>
      <c r="EH32">
        <v>0</v>
      </c>
      <c r="EI32" t="s">
        <v>3</v>
      </c>
      <c r="EJ32">
        <v>1</v>
      </c>
      <c r="EK32">
        <v>57001</v>
      </c>
      <c r="EL32" t="s">
        <v>49</v>
      </c>
      <c r="EM32" t="s">
        <v>50</v>
      </c>
      <c r="EO32" t="s">
        <v>3</v>
      </c>
      <c r="EQ32">
        <v>0</v>
      </c>
      <c r="ER32">
        <v>29.41</v>
      </c>
      <c r="ES32">
        <v>0</v>
      </c>
      <c r="ET32">
        <v>0</v>
      </c>
      <c r="EU32">
        <v>0</v>
      </c>
      <c r="EV32">
        <v>29.41</v>
      </c>
      <c r="EW32">
        <v>3.77</v>
      </c>
      <c r="EX32">
        <v>0</v>
      </c>
      <c r="EY32">
        <v>0</v>
      </c>
      <c r="FQ32">
        <v>0</v>
      </c>
      <c r="FR32">
        <f t="shared" si="48"/>
        <v>0</v>
      </c>
      <c r="FS32">
        <v>0</v>
      </c>
      <c r="FX32">
        <v>80</v>
      </c>
      <c r="FY32">
        <v>68</v>
      </c>
      <c r="GA32" t="s">
        <v>3</v>
      </c>
      <c r="GD32">
        <v>0</v>
      </c>
      <c r="GF32">
        <v>-1389370821</v>
      </c>
      <c r="GG32">
        <v>1</v>
      </c>
      <c r="GH32">
        <v>1</v>
      </c>
      <c r="GI32">
        <v>4</v>
      </c>
      <c r="GJ32">
        <v>0</v>
      </c>
      <c r="GK32">
        <f>ROUND(R32*(R12)/100,2)</f>
        <v>0</v>
      </c>
      <c r="GL32">
        <f t="shared" si="49"/>
        <v>0</v>
      </c>
      <c r="GM32">
        <f t="shared" si="50"/>
        <v>724.6</v>
      </c>
      <c r="GN32">
        <f t="shared" si="51"/>
        <v>724.6</v>
      </c>
      <c r="GO32">
        <f t="shared" si="52"/>
        <v>0</v>
      </c>
      <c r="GP32">
        <f t="shared" si="53"/>
        <v>0</v>
      </c>
      <c r="GR32">
        <v>0</v>
      </c>
      <c r="GS32">
        <v>3</v>
      </c>
      <c r="GT32">
        <v>0</v>
      </c>
      <c r="GU32" t="s">
        <v>3</v>
      </c>
      <c r="GV32">
        <f t="shared" si="54"/>
        <v>0</v>
      </c>
      <c r="GW32">
        <v>1</v>
      </c>
      <c r="GX32">
        <f t="shared" si="55"/>
        <v>0</v>
      </c>
      <c r="HA32">
        <v>0</v>
      </c>
      <c r="HB32">
        <v>0</v>
      </c>
      <c r="IK32">
        <v>0</v>
      </c>
    </row>
    <row r="33" spans="1:245" x14ac:dyDescent="0.2">
      <c r="A33">
        <v>17</v>
      </c>
      <c r="B33">
        <v>1</v>
      </c>
      <c r="C33">
        <f>ROW(SmtRes!A18)</f>
        <v>18</v>
      </c>
      <c r="D33">
        <f>ROW(EtalonRes!A23)</f>
        <v>23</v>
      </c>
      <c r="E33" t="s">
        <v>51</v>
      </c>
      <c r="F33" t="s">
        <v>52</v>
      </c>
      <c r="G33" t="s">
        <v>53</v>
      </c>
      <c r="H33" t="s">
        <v>15</v>
      </c>
      <c r="I33">
        <f>ROUND(9.92/100,9)</f>
        <v>9.9199999999999997E-2</v>
      </c>
      <c r="J33">
        <v>0</v>
      </c>
      <c r="O33">
        <f t="shared" si="21"/>
        <v>36.090000000000003</v>
      </c>
      <c r="P33">
        <f t="shared" si="22"/>
        <v>0</v>
      </c>
      <c r="Q33">
        <f t="shared" si="23"/>
        <v>0</v>
      </c>
      <c r="R33">
        <f t="shared" si="24"/>
        <v>0</v>
      </c>
      <c r="S33">
        <f t="shared" si="25"/>
        <v>36.090000000000003</v>
      </c>
      <c r="T33">
        <f t="shared" si="26"/>
        <v>0</v>
      </c>
      <c r="U33">
        <f t="shared" si="27"/>
        <v>0.76086399999999998</v>
      </c>
      <c r="V33">
        <f t="shared" si="28"/>
        <v>0</v>
      </c>
      <c r="W33">
        <f t="shared" si="29"/>
        <v>0</v>
      </c>
      <c r="X33">
        <f t="shared" si="30"/>
        <v>28.87</v>
      </c>
      <c r="Y33">
        <f t="shared" si="31"/>
        <v>24.54</v>
      </c>
      <c r="AA33">
        <v>39269648</v>
      </c>
      <c r="AB33">
        <f t="shared" si="32"/>
        <v>59.83</v>
      </c>
      <c r="AC33">
        <f t="shared" si="56"/>
        <v>0</v>
      </c>
      <c r="AD33">
        <f>ROUND((((ET33)-(EU33))+AE33),2)</f>
        <v>0</v>
      </c>
      <c r="AE33">
        <f t="shared" si="57"/>
        <v>0</v>
      </c>
      <c r="AF33">
        <f t="shared" si="57"/>
        <v>59.83</v>
      </c>
      <c r="AG33">
        <f t="shared" si="34"/>
        <v>0</v>
      </c>
      <c r="AH33">
        <f t="shared" si="58"/>
        <v>7.67</v>
      </c>
      <c r="AI33">
        <f t="shared" si="58"/>
        <v>0</v>
      </c>
      <c r="AJ33">
        <f t="shared" si="36"/>
        <v>0</v>
      </c>
      <c r="AK33">
        <v>59.83</v>
      </c>
      <c r="AL33">
        <v>0</v>
      </c>
      <c r="AM33">
        <v>0</v>
      </c>
      <c r="AN33">
        <v>0</v>
      </c>
      <c r="AO33">
        <v>59.83</v>
      </c>
      <c r="AP33">
        <v>0</v>
      </c>
      <c r="AQ33">
        <v>7.67</v>
      </c>
      <c r="AR33">
        <v>0</v>
      </c>
      <c r="AS33">
        <v>0</v>
      </c>
      <c r="AT33">
        <v>80</v>
      </c>
      <c r="AU33">
        <v>68</v>
      </c>
      <c r="AV33">
        <v>1</v>
      </c>
      <c r="AW33">
        <v>1</v>
      </c>
      <c r="AZ33">
        <v>6.08</v>
      </c>
      <c r="BA33">
        <v>6.08</v>
      </c>
      <c r="BB33">
        <v>6.08</v>
      </c>
      <c r="BC33">
        <v>6.08</v>
      </c>
      <c r="BD33" t="s">
        <v>3</v>
      </c>
      <c r="BE33" t="s">
        <v>3</v>
      </c>
      <c r="BF33" t="s">
        <v>3</v>
      </c>
      <c r="BG33" t="s">
        <v>3</v>
      </c>
      <c r="BH33">
        <v>0</v>
      </c>
      <c r="BI33">
        <v>1</v>
      </c>
      <c r="BJ33" t="s">
        <v>54</v>
      </c>
      <c r="BM33">
        <v>57001</v>
      </c>
      <c r="BN33">
        <v>0</v>
      </c>
      <c r="BO33" t="s">
        <v>3</v>
      </c>
      <c r="BP33">
        <v>0</v>
      </c>
      <c r="BQ33">
        <v>6</v>
      </c>
      <c r="BR33">
        <v>0</v>
      </c>
      <c r="BS33">
        <v>6.08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3</v>
      </c>
      <c r="BZ33">
        <v>80</v>
      </c>
      <c r="CA33">
        <v>68</v>
      </c>
      <c r="CF33">
        <v>0</v>
      </c>
      <c r="CG33">
        <v>0</v>
      </c>
      <c r="CM33">
        <v>0</v>
      </c>
      <c r="CN33" t="s">
        <v>3</v>
      </c>
      <c r="CO33">
        <v>0</v>
      </c>
      <c r="CP33">
        <f t="shared" si="37"/>
        <v>36.090000000000003</v>
      </c>
      <c r="CQ33">
        <f t="shared" si="38"/>
        <v>0</v>
      </c>
      <c r="CR33">
        <f t="shared" si="39"/>
        <v>0</v>
      </c>
      <c r="CS33">
        <f t="shared" si="40"/>
        <v>0</v>
      </c>
      <c r="CT33">
        <f t="shared" si="41"/>
        <v>363.76639999999998</v>
      </c>
      <c r="CU33">
        <f t="shared" si="42"/>
        <v>0</v>
      </c>
      <c r="CV33">
        <f t="shared" si="43"/>
        <v>7.67</v>
      </c>
      <c r="CW33">
        <f t="shared" si="44"/>
        <v>0</v>
      </c>
      <c r="CX33">
        <f t="shared" si="45"/>
        <v>0</v>
      </c>
      <c r="CY33">
        <f t="shared" si="46"/>
        <v>28.872000000000003</v>
      </c>
      <c r="CZ33">
        <f t="shared" si="47"/>
        <v>24.541200000000003</v>
      </c>
      <c r="DC33" t="s">
        <v>3</v>
      </c>
      <c r="DD33" t="s">
        <v>3</v>
      </c>
      <c r="DE33" t="s">
        <v>3</v>
      </c>
      <c r="DF33" t="s">
        <v>3</v>
      </c>
      <c r="DG33" t="s">
        <v>3</v>
      </c>
      <c r="DH33" t="s">
        <v>3</v>
      </c>
      <c r="DI33" t="s">
        <v>3</v>
      </c>
      <c r="DJ33" t="s">
        <v>3</v>
      </c>
      <c r="DK33" t="s">
        <v>3</v>
      </c>
      <c r="DL33" t="s">
        <v>3</v>
      </c>
      <c r="DM33" t="s">
        <v>3</v>
      </c>
      <c r="DN33">
        <v>0</v>
      </c>
      <c r="DO33">
        <v>0</v>
      </c>
      <c r="DP33">
        <v>1</v>
      </c>
      <c r="DQ33">
        <v>1</v>
      </c>
      <c r="DU33">
        <v>1005</v>
      </c>
      <c r="DV33" t="s">
        <v>15</v>
      </c>
      <c r="DW33" t="s">
        <v>15</v>
      </c>
      <c r="DX33">
        <v>100</v>
      </c>
      <c r="EE33">
        <v>39174582</v>
      </c>
      <c r="EF33">
        <v>6</v>
      </c>
      <c r="EG33" t="s">
        <v>31</v>
      </c>
      <c r="EH33">
        <v>0</v>
      </c>
      <c r="EI33" t="s">
        <v>3</v>
      </c>
      <c r="EJ33">
        <v>1</v>
      </c>
      <c r="EK33">
        <v>57001</v>
      </c>
      <c r="EL33" t="s">
        <v>49</v>
      </c>
      <c r="EM33" t="s">
        <v>50</v>
      </c>
      <c r="EO33" t="s">
        <v>3</v>
      </c>
      <c r="EQ33">
        <v>0</v>
      </c>
      <c r="ER33">
        <v>59.83</v>
      </c>
      <c r="ES33">
        <v>0</v>
      </c>
      <c r="ET33">
        <v>0</v>
      </c>
      <c r="EU33">
        <v>0</v>
      </c>
      <c r="EV33">
        <v>59.83</v>
      </c>
      <c r="EW33">
        <v>7.67</v>
      </c>
      <c r="EX33">
        <v>0</v>
      </c>
      <c r="EY33">
        <v>0</v>
      </c>
      <c r="FQ33">
        <v>0</v>
      </c>
      <c r="FR33">
        <f t="shared" si="48"/>
        <v>0</v>
      </c>
      <c r="FS33">
        <v>0</v>
      </c>
      <c r="FX33">
        <v>80</v>
      </c>
      <c r="FY33">
        <v>68</v>
      </c>
      <c r="GA33" t="s">
        <v>3</v>
      </c>
      <c r="GD33">
        <v>0</v>
      </c>
      <c r="GF33">
        <v>-161969059</v>
      </c>
      <c r="GG33">
        <v>1</v>
      </c>
      <c r="GH33">
        <v>1</v>
      </c>
      <c r="GI33">
        <v>4</v>
      </c>
      <c r="GJ33">
        <v>0</v>
      </c>
      <c r="GK33">
        <f>ROUND(R33*(R12)/100,2)</f>
        <v>0</v>
      </c>
      <c r="GL33">
        <f t="shared" si="49"/>
        <v>0</v>
      </c>
      <c r="GM33">
        <f t="shared" si="50"/>
        <v>89.5</v>
      </c>
      <c r="GN33">
        <f t="shared" si="51"/>
        <v>89.5</v>
      </c>
      <c r="GO33">
        <f t="shared" si="52"/>
        <v>0</v>
      </c>
      <c r="GP33">
        <f t="shared" si="53"/>
        <v>0</v>
      </c>
      <c r="GR33">
        <v>0</v>
      </c>
      <c r="GS33">
        <v>3</v>
      </c>
      <c r="GT33">
        <v>0</v>
      </c>
      <c r="GU33" t="s">
        <v>3</v>
      </c>
      <c r="GV33">
        <f t="shared" si="54"/>
        <v>0</v>
      </c>
      <c r="GW33">
        <v>1</v>
      </c>
      <c r="GX33">
        <f t="shared" si="55"/>
        <v>0</v>
      </c>
      <c r="HA33">
        <v>0</v>
      </c>
      <c r="HB33">
        <v>0</v>
      </c>
      <c r="IK33">
        <v>0</v>
      </c>
    </row>
    <row r="34" spans="1:245" x14ac:dyDescent="0.2">
      <c r="A34">
        <v>17</v>
      </c>
      <c r="B34">
        <v>1</v>
      </c>
      <c r="C34">
        <f>ROW(SmtRes!A20)</f>
        <v>20</v>
      </c>
      <c r="D34">
        <f>ROW(EtalonRes!A26)</f>
        <v>26</v>
      </c>
      <c r="E34" t="s">
        <v>55</v>
      </c>
      <c r="F34" t="s">
        <v>56</v>
      </c>
      <c r="G34" t="s">
        <v>57</v>
      </c>
      <c r="H34" t="s">
        <v>15</v>
      </c>
      <c r="I34">
        <f>ROUND(4.2/100,9)</f>
        <v>4.2000000000000003E-2</v>
      </c>
      <c r="J34">
        <v>0</v>
      </c>
      <c r="O34">
        <f t="shared" si="21"/>
        <v>257.27</v>
      </c>
      <c r="P34">
        <f t="shared" si="22"/>
        <v>0</v>
      </c>
      <c r="Q34">
        <f t="shared" si="23"/>
        <v>2.67</v>
      </c>
      <c r="R34">
        <f t="shared" si="24"/>
        <v>0</v>
      </c>
      <c r="S34">
        <f t="shared" si="25"/>
        <v>254.6</v>
      </c>
      <c r="T34">
        <f t="shared" si="26"/>
        <v>0</v>
      </c>
      <c r="U34">
        <f t="shared" si="27"/>
        <v>5.2739399999999996</v>
      </c>
      <c r="V34">
        <f t="shared" si="28"/>
        <v>0</v>
      </c>
      <c r="W34">
        <f t="shared" si="29"/>
        <v>0</v>
      </c>
      <c r="X34">
        <f t="shared" si="30"/>
        <v>193.5</v>
      </c>
      <c r="Y34">
        <f t="shared" si="31"/>
        <v>152.76</v>
      </c>
      <c r="AA34">
        <v>39269648</v>
      </c>
      <c r="AB34">
        <f t="shared" si="32"/>
        <v>1007.5</v>
      </c>
      <c r="AC34">
        <f t="shared" si="56"/>
        <v>0</v>
      </c>
      <c r="AD34">
        <f>ROUND((((ET34)-(EU34))+AE34),2)</f>
        <v>10.47</v>
      </c>
      <c r="AE34">
        <f t="shared" si="57"/>
        <v>0</v>
      </c>
      <c r="AF34">
        <f t="shared" si="57"/>
        <v>997.03</v>
      </c>
      <c r="AG34">
        <f t="shared" si="34"/>
        <v>0</v>
      </c>
      <c r="AH34">
        <f t="shared" si="58"/>
        <v>125.57</v>
      </c>
      <c r="AI34">
        <f t="shared" si="58"/>
        <v>0</v>
      </c>
      <c r="AJ34">
        <f t="shared" si="36"/>
        <v>0</v>
      </c>
      <c r="AK34">
        <v>1007.5</v>
      </c>
      <c r="AL34">
        <v>0</v>
      </c>
      <c r="AM34">
        <v>10.47</v>
      </c>
      <c r="AN34">
        <v>0</v>
      </c>
      <c r="AO34">
        <v>997.03</v>
      </c>
      <c r="AP34">
        <v>0</v>
      </c>
      <c r="AQ34">
        <v>125.57</v>
      </c>
      <c r="AR34">
        <v>0</v>
      </c>
      <c r="AS34">
        <v>0</v>
      </c>
      <c r="AT34">
        <v>76</v>
      </c>
      <c r="AU34">
        <v>60</v>
      </c>
      <c r="AV34">
        <v>1</v>
      </c>
      <c r="AW34">
        <v>1</v>
      </c>
      <c r="AZ34">
        <v>6.08</v>
      </c>
      <c r="BA34">
        <v>6.08</v>
      </c>
      <c r="BB34">
        <v>6.08</v>
      </c>
      <c r="BC34">
        <v>6.08</v>
      </c>
      <c r="BD34" t="s">
        <v>3</v>
      </c>
      <c r="BE34" t="s">
        <v>3</v>
      </c>
      <c r="BF34" t="s">
        <v>3</v>
      </c>
      <c r="BG34" t="s">
        <v>3</v>
      </c>
      <c r="BH34">
        <v>0</v>
      </c>
      <c r="BI34">
        <v>1</v>
      </c>
      <c r="BJ34" t="s">
        <v>58</v>
      </c>
      <c r="BM34">
        <v>59001</v>
      </c>
      <c r="BN34">
        <v>0</v>
      </c>
      <c r="BO34" t="s">
        <v>3</v>
      </c>
      <c r="BP34">
        <v>0</v>
      </c>
      <c r="BQ34">
        <v>6</v>
      </c>
      <c r="BR34">
        <v>0</v>
      </c>
      <c r="BS34">
        <v>6.08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3</v>
      </c>
      <c r="BZ34">
        <v>76</v>
      </c>
      <c r="CA34">
        <v>60</v>
      </c>
      <c r="CF34">
        <v>0</v>
      </c>
      <c r="CG34">
        <v>0</v>
      </c>
      <c r="CM34">
        <v>0</v>
      </c>
      <c r="CN34" t="s">
        <v>3</v>
      </c>
      <c r="CO34">
        <v>0</v>
      </c>
      <c r="CP34">
        <f t="shared" si="37"/>
        <v>257.27</v>
      </c>
      <c r="CQ34">
        <f t="shared" si="38"/>
        <v>0</v>
      </c>
      <c r="CR34">
        <f t="shared" si="39"/>
        <v>63.657600000000002</v>
      </c>
      <c r="CS34">
        <f t="shared" si="40"/>
        <v>0</v>
      </c>
      <c r="CT34">
        <f t="shared" si="41"/>
        <v>6061.9423999999999</v>
      </c>
      <c r="CU34">
        <f t="shared" si="42"/>
        <v>0</v>
      </c>
      <c r="CV34">
        <f t="shared" si="43"/>
        <v>125.57</v>
      </c>
      <c r="CW34">
        <f t="shared" si="44"/>
        <v>0</v>
      </c>
      <c r="CX34">
        <f t="shared" si="45"/>
        <v>0</v>
      </c>
      <c r="CY34">
        <f t="shared" si="46"/>
        <v>193.49599999999998</v>
      </c>
      <c r="CZ34">
        <f t="shared" si="47"/>
        <v>152.76</v>
      </c>
      <c r="DC34" t="s">
        <v>3</v>
      </c>
      <c r="DD34" t="s">
        <v>3</v>
      </c>
      <c r="DE34" t="s">
        <v>3</v>
      </c>
      <c r="DF34" t="s">
        <v>3</v>
      </c>
      <c r="DG34" t="s">
        <v>3</v>
      </c>
      <c r="DH34" t="s">
        <v>3</v>
      </c>
      <c r="DI34" t="s">
        <v>3</v>
      </c>
      <c r="DJ34" t="s">
        <v>3</v>
      </c>
      <c r="DK34" t="s">
        <v>3</v>
      </c>
      <c r="DL34" t="s">
        <v>3</v>
      </c>
      <c r="DM34" t="s">
        <v>3</v>
      </c>
      <c r="DN34">
        <v>0</v>
      </c>
      <c r="DO34">
        <v>0</v>
      </c>
      <c r="DP34">
        <v>1</v>
      </c>
      <c r="DQ34">
        <v>1</v>
      </c>
      <c r="DU34">
        <v>1005</v>
      </c>
      <c r="DV34" t="s">
        <v>15</v>
      </c>
      <c r="DW34" t="s">
        <v>15</v>
      </c>
      <c r="DX34">
        <v>100</v>
      </c>
      <c r="EE34">
        <v>39174584</v>
      </c>
      <c r="EF34">
        <v>6</v>
      </c>
      <c r="EG34" t="s">
        <v>31</v>
      </c>
      <c r="EH34">
        <v>0</v>
      </c>
      <c r="EI34" t="s">
        <v>3</v>
      </c>
      <c r="EJ34">
        <v>1</v>
      </c>
      <c r="EK34">
        <v>59001</v>
      </c>
      <c r="EL34" t="s">
        <v>59</v>
      </c>
      <c r="EM34" t="s">
        <v>60</v>
      </c>
      <c r="EO34" t="s">
        <v>3</v>
      </c>
      <c r="EQ34">
        <v>0</v>
      </c>
      <c r="ER34">
        <v>1007.5</v>
      </c>
      <c r="ES34">
        <v>0</v>
      </c>
      <c r="ET34">
        <v>10.47</v>
      </c>
      <c r="EU34">
        <v>0</v>
      </c>
      <c r="EV34">
        <v>997.03</v>
      </c>
      <c r="EW34">
        <v>125.57</v>
      </c>
      <c r="EX34">
        <v>0</v>
      </c>
      <c r="EY34">
        <v>0</v>
      </c>
      <c r="FQ34">
        <v>0</v>
      </c>
      <c r="FR34">
        <f t="shared" si="48"/>
        <v>0</v>
      </c>
      <c r="FS34">
        <v>0</v>
      </c>
      <c r="FX34">
        <v>76</v>
      </c>
      <c r="FY34">
        <v>60</v>
      </c>
      <c r="GA34" t="s">
        <v>3</v>
      </c>
      <c r="GD34">
        <v>0</v>
      </c>
      <c r="GF34">
        <v>807893208</v>
      </c>
      <c r="GG34">
        <v>1</v>
      </c>
      <c r="GH34">
        <v>1</v>
      </c>
      <c r="GI34">
        <v>4</v>
      </c>
      <c r="GJ34">
        <v>0</v>
      </c>
      <c r="GK34">
        <f>ROUND(R34*(R12)/100,2)</f>
        <v>0</v>
      </c>
      <c r="GL34">
        <f t="shared" si="49"/>
        <v>0</v>
      </c>
      <c r="GM34">
        <f t="shared" si="50"/>
        <v>603.53</v>
      </c>
      <c r="GN34">
        <f t="shared" si="51"/>
        <v>603.53</v>
      </c>
      <c r="GO34">
        <f t="shared" si="52"/>
        <v>0</v>
      </c>
      <c r="GP34">
        <f t="shared" si="53"/>
        <v>0</v>
      </c>
      <c r="GR34">
        <v>0</v>
      </c>
      <c r="GS34">
        <v>3</v>
      </c>
      <c r="GT34">
        <v>0</v>
      </c>
      <c r="GU34" t="s">
        <v>3</v>
      </c>
      <c r="GV34">
        <f t="shared" si="54"/>
        <v>0</v>
      </c>
      <c r="GW34">
        <v>1</v>
      </c>
      <c r="GX34">
        <f t="shared" si="55"/>
        <v>0</v>
      </c>
      <c r="HA34">
        <v>0</v>
      </c>
      <c r="HB34">
        <v>0</v>
      </c>
      <c r="IK34">
        <v>0</v>
      </c>
    </row>
    <row r="35" spans="1:245" x14ac:dyDescent="0.2">
      <c r="A35">
        <v>17</v>
      </c>
      <c r="B35">
        <v>1</v>
      </c>
      <c r="E35" t="s">
        <v>61</v>
      </c>
      <c r="F35" t="s">
        <v>62</v>
      </c>
      <c r="G35" t="s">
        <v>63</v>
      </c>
      <c r="H35" t="s">
        <v>64</v>
      </c>
      <c r="I35">
        <v>17.55</v>
      </c>
      <c r="J35">
        <v>0</v>
      </c>
      <c r="O35">
        <f t="shared" si="21"/>
        <v>0</v>
      </c>
      <c r="P35">
        <f t="shared" si="22"/>
        <v>0</v>
      </c>
      <c r="Q35">
        <f t="shared" si="23"/>
        <v>0</v>
      </c>
      <c r="R35">
        <f t="shared" si="24"/>
        <v>0</v>
      </c>
      <c r="S35">
        <f t="shared" si="25"/>
        <v>0</v>
      </c>
      <c r="T35">
        <f t="shared" si="26"/>
        <v>0</v>
      </c>
      <c r="U35">
        <f t="shared" si="27"/>
        <v>0</v>
      </c>
      <c r="V35">
        <f t="shared" si="28"/>
        <v>0</v>
      </c>
      <c r="W35">
        <f t="shared" si="29"/>
        <v>0</v>
      </c>
      <c r="X35">
        <f t="shared" si="30"/>
        <v>0</v>
      </c>
      <c r="Y35">
        <f t="shared" si="31"/>
        <v>0</v>
      </c>
      <c r="AA35">
        <v>39269648</v>
      </c>
      <c r="AB35">
        <f t="shared" si="32"/>
        <v>0</v>
      </c>
      <c r="AC35">
        <f t="shared" si="56"/>
        <v>0</v>
      </c>
      <c r="AD35">
        <f>ROUND(((ET35)+ROUND(((EU35)*1.6),2)),2)</f>
        <v>0</v>
      </c>
      <c r="AE35">
        <f>ROUND(((EU35)+ROUND(((EU35)*1.6),2)),2)</f>
        <v>0</v>
      </c>
      <c r="AF35">
        <f>ROUND(((EV35)+ROUND(((EV35)*1.6),2)),2)</f>
        <v>0</v>
      </c>
      <c r="AG35">
        <f t="shared" si="34"/>
        <v>0</v>
      </c>
      <c r="AH35">
        <f t="shared" si="58"/>
        <v>0</v>
      </c>
      <c r="AI35">
        <f t="shared" si="58"/>
        <v>0</v>
      </c>
      <c r="AJ35">
        <f t="shared" si="36"/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1</v>
      </c>
      <c r="AW35">
        <v>1</v>
      </c>
      <c r="AZ35">
        <v>6.08</v>
      </c>
      <c r="BA35">
        <v>6.08</v>
      </c>
      <c r="BB35">
        <v>6.08</v>
      </c>
      <c r="BC35">
        <v>6.08</v>
      </c>
      <c r="BD35" t="s">
        <v>3</v>
      </c>
      <c r="BE35" t="s">
        <v>3</v>
      </c>
      <c r="BF35" t="s">
        <v>3</v>
      </c>
      <c r="BG35" t="s">
        <v>3</v>
      </c>
      <c r="BH35">
        <v>0</v>
      </c>
      <c r="BI35">
        <v>1</v>
      </c>
      <c r="BJ35" t="s">
        <v>65</v>
      </c>
      <c r="BM35">
        <v>700004</v>
      </c>
      <c r="BN35">
        <v>0</v>
      </c>
      <c r="BO35" t="s">
        <v>3</v>
      </c>
      <c r="BP35">
        <v>0</v>
      </c>
      <c r="BQ35">
        <v>19</v>
      </c>
      <c r="BR35">
        <v>0</v>
      </c>
      <c r="BS35">
        <v>6.08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3</v>
      </c>
      <c r="BZ35">
        <v>0</v>
      </c>
      <c r="CA35">
        <v>0</v>
      </c>
      <c r="CF35">
        <v>0</v>
      </c>
      <c r="CG35">
        <v>0</v>
      </c>
      <c r="CM35">
        <v>0</v>
      </c>
      <c r="CN35" t="s">
        <v>3</v>
      </c>
      <c r="CO35">
        <v>0</v>
      </c>
      <c r="CP35">
        <f t="shared" si="37"/>
        <v>0</v>
      </c>
      <c r="CQ35">
        <f t="shared" si="38"/>
        <v>0</v>
      </c>
      <c r="CR35">
        <f t="shared" si="39"/>
        <v>0</v>
      </c>
      <c r="CS35">
        <f t="shared" si="40"/>
        <v>0</v>
      </c>
      <c r="CT35">
        <f t="shared" si="41"/>
        <v>0</v>
      </c>
      <c r="CU35">
        <f t="shared" si="42"/>
        <v>0</v>
      </c>
      <c r="CV35">
        <f t="shared" si="43"/>
        <v>0</v>
      </c>
      <c r="CW35">
        <f t="shared" si="44"/>
        <v>0</v>
      </c>
      <c r="CX35">
        <f t="shared" si="45"/>
        <v>0</v>
      </c>
      <c r="CY35">
        <f t="shared" si="46"/>
        <v>0</v>
      </c>
      <c r="CZ35">
        <f t="shared" si="47"/>
        <v>0</v>
      </c>
      <c r="DC35" t="s">
        <v>3</v>
      </c>
      <c r="DD35" t="s">
        <v>3</v>
      </c>
      <c r="DE35" t="s">
        <v>3</v>
      </c>
      <c r="DF35" t="s">
        <v>3</v>
      </c>
      <c r="DG35" t="s">
        <v>3</v>
      </c>
      <c r="DH35" t="s">
        <v>3</v>
      </c>
      <c r="DI35" t="s">
        <v>3</v>
      </c>
      <c r="DJ35" t="s">
        <v>3</v>
      </c>
      <c r="DK35" t="s">
        <v>3</v>
      </c>
      <c r="DL35" t="s">
        <v>3</v>
      </c>
      <c r="DM35" t="s">
        <v>3</v>
      </c>
      <c r="DN35">
        <v>0</v>
      </c>
      <c r="DO35">
        <v>0</v>
      </c>
      <c r="DP35">
        <v>1</v>
      </c>
      <c r="DQ35">
        <v>1</v>
      </c>
      <c r="DU35">
        <v>1013</v>
      </c>
      <c r="DV35" t="s">
        <v>64</v>
      </c>
      <c r="DW35" t="s">
        <v>64</v>
      </c>
      <c r="DX35">
        <v>1</v>
      </c>
      <c r="EE35">
        <v>39174691</v>
      </c>
      <c r="EF35">
        <v>19</v>
      </c>
      <c r="EG35" t="s">
        <v>66</v>
      </c>
      <c r="EH35">
        <v>0</v>
      </c>
      <c r="EI35" t="s">
        <v>3</v>
      </c>
      <c r="EJ35">
        <v>1</v>
      </c>
      <c r="EK35">
        <v>700004</v>
      </c>
      <c r="EL35" t="s">
        <v>67</v>
      </c>
      <c r="EM35" t="s">
        <v>68</v>
      </c>
      <c r="EO35" t="s">
        <v>3</v>
      </c>
      <c r="EQ35">
        <v>0</v>
      </c>
      <c r="ER35">
        <v>0</v>
      </c>
      <c r="ES35">
        <v>0</v>
      </c>
      <c r="ET35">
        <v>0</v>
      </c>
      <c r="EU35">
        <v>0</v>
      </c>
      <c r="EV35">
        <v>0</v>
      </c>
      <c r="EW35">
        <v>0</v>
      </c>
      <c r="EX35">
        <v>0</v>
      </c>
      <c r="EY35">
        <v>0</v>
      </c>
      <c r="FQ35">
        <v>0</v>
      </c>
      <c r="FR35">
        <f t="shared" si="48"/>
        <v>0</v>
      </c>
      <c r="FS35">
        <v>0</v>
      </c>
      <c r="FX35">
        <v>0</v>
      </c>
      <c r="FY35">
        <v>0</v>
      </c>
      <c r="GA35" t="s">
        <v>3</v>
      </c>
      <c r="GD35">
        <v>0</v>
      </c>
      <c r="GF35">
        <v>68385352</v>
      </c>
      <c r="GG35">
        <v>1</v>
      </c>
      <c r="GH35">
        <v>1</v>
      </c>
      <c r="GI35">
        <v>4</v>
      </c>
      <c r="GJ35">
        <v>0</v>
      </c>
      <c r="GK35">
        <f>ROUND(R35*(R12)/100,2)</f>
        <v>0</v>
      </c>
      <c r="GL35">
        <f t="shared" si="49"/>
        <v>0</v>
      </c>
      <c r="GM35">
        <f t="shared" si="50"/>
        <v>0</v>
      </c>
      <c r="GN35">
        <f t="shared" si="51"/>
        <v>0</v>
      </c>
      <c r="GO35">
        <f t="shared" si="52"/>
        <v>0</v>
      </c>
      <c r="GP35">
        <f t="shared" si="53"/>
        <v>0</v>
      </c>
      <c r="GR35">
        <v>0</v>
      </c>
      <c r="GS35">
        <v>3</v>
      </c>
      <c r="GT35">
        <v>0</v>
      </c>
      <c r="GU35" t="s">
        <v>3</v>
      </c>
      <c r="GV35">
        <f t="shared" si="54"/>
        <v>0</v>
      </c>
      <c r="GW35">
        <v>1</v>
      </c>
      <c r="GX35">
        <f t="shared" si="55"/>
        <v>0</v>
      </c>
      <c r="HA35">
        <v>0</v>
      </c>
      <c r="HB35">
        <v>0</v>
      </c>
      <c r="IK35">
        <v>0</v>
      </c>
    </row>
    <row r="36" spans="1:245" x14ac:dyDescent="0.2">
      <c r="A36">
        <v>17</v>
      </c>
      <c r="B36">
        <v>1</v>
      </c>
      <c r="E36" t="s">
        <v>69</v>
      </c>
      <c r="F36" t="s">
        <v>70</v>
      </c>
      <c r="G36" t="s">
        <v>71</v>
      </c>
      <c r="H36" t="s">
        <v>64</v>
      </c>
      <c r="I36">
        <v>17.55</v>
      </c>
      <c r="J36">
        <v>0</v>
      </c>
      <c r="O36">
        <f t="shared" si="21"/>
        <v>0</v>
      </c>
      <c r="P36">
        <f t="shared" si="22"/>
        <v>0</v>
      </c>
      <c r="Q36">
        <f t="shared" si="23"/>
        <v>0</v>
      </c>
      <c r="R36">
        <f t="shared" si="24"/>
        <v>0</v>
      </c>
      <c r="S36">
        <f t="shared" si="25"/>
        <v>0</v>
      </c>
      <c r="T36">
        <f t="shared" si="26"/>
        <v>0</v>
      </c>
      <c r="U36">
        <f t="shared" si="27"/>
        <v>0</v>
      </c>
      <c r="V36">
        <f t="shared" si="28"/>
        <v>0</v>
      </c>
      <c r="W36">
        <f t="shared" si="29"/>
        <v>0</v>
      </c>
      <c r="X36">
        <f t="shared" si="30"/>
        <v>0</v>
      </c>
      <c r="Y36">
        <f t="shared" si="31"/>
        <v>0</v>
      </c>
      <c r="AA36">
        <v>39269648</v>
      </c>
      <c r="AB36">
        <f t="shared" si="32"/>
        <v>0</v>
      </c>
      <c r="AC36">
        <f t="shared" si="56"/>
        <v>0</v>
      </c>
      <c r="AD36">
        <f>ROUND((((ET36)-(EU36))+AE36),2)</f>
        <v>0</v>
      </c>
      <c r="AE36">
        <f>ROUND((EU36),2)</f>
        <v>0</v>
      </c>
      <c r="AF36">
        <f>ROUND((EV36),2)</f>
        <v>0</v>
      </c>
      <c r="AG36">
        <f t="shared" si="34"/>
        <v>0</v>
      </c>
      <c r="AH36">
        <f t="shared" si="58"/>
        <v>0</v>
      </c>
      <c r="AI36">
        <f t="shared" si="58"/>
        <v>0</v>
      </c>
      <c r="AJ36">
        <f t="shared" si="36"/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1</v>
      </c>
      <c r="AW36">
        <v>1</v>
      </c>
      <c r="AZ36">
        <v>1</v>
      </c>
      <c r="BA36">
        <v>6.08</v>
      </c>
      <c r="BB36">
        <v>1</v>
      </c>
      <c r="BC36">
        <v>6.08</v>
      </c>
      <c r="BD36" t="s">
        <v>3</v>
      </c>
      <c r="BE36" t="s">
        <v>3</v>
      </c>
      <c r="BF36" t="s">
        <v>3</v>
      </c>
      <c r="BG36" t="s">
        <v>3</v>
      </c>
      <c r="BH36">
        <v>0</v>
      </c>
      <c r="BI36">
        <v>1</v>
      </c>
      <c r="BJ36" t="s">
        <v>72</v>
      </c>
      <c r="BM36">
        <v>700005</v>
      </c>
      <c r="BN36">
        <v>0</v>
      </c>
      <c r="BO36" t="s">
        <v>3</v>
      </c>
      <c r="BP36">
        <v>0</v>
      </c>
      <c r="BQ36">
        <v>10</v>
      </c>
      <c r="BR36">
        <v>0</v>
      </c>
      <c r="BS36">
        <v>6.08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3</v>
      </c>
      <c r="BZ36">
        <v>0</v>
      </c>
      <c r="CA36">
        <v>0</v>
      </c>
      <c r="CF36">
        <v>0</v>
      </c>
      <c r="CG36">
        <v>0</v>
      </c>
      <c r="CM36">
        <v>0</v>
      </c>
      <c r="CN36" t="s">
        <v>3</v>
      </c>
      <c r="CO36">
        <v>0</v>
      </c>
      <c r="CP36">
        <f t="shared" si="37"/>
        <v>0</v>
      </c>
      <c r="CQ36">
        <f t="shared" si="38"/>
        <v>0</v>
      </c>
      <c r="CR36">
        <f t="shared" si="39"/>
        <v>0</v>
      </c>
      <c r="CS36">
        <f t="shared" si="40"/>
        <v>0</v>
      </c>
      <c r="CT36">
        <f t="shared" si="41"/>
        <v>0</v>
      </c>
      <c r="CU36">
        <f t="shared" si="42"/>
        <v>0</v>
      </c>
      <c r="CV36">
        <f t="shared" si="43"/>
        <v>0</v>
      </c>
      <c r="CW36">
        <f t="shared" si="44"/>
        <v>0</v>
      </c>
      <c r="CX36">
        <f t="shared" si="45"/>
        <v>0</v>
      </c>
      <c r="CY36">
        <f>0</f>
        <v>0</v>
      </c>
      <c r="CZ36">
        <f>0</f>
        <v>0</v>
      </c>
      <c r="DC36" t="s">
        <v>3</v>
      </c>
      <c r="DD36" t="s">
        <v>3</v>
      </c>
      <c r="DE36" t="s">
        <v>3</v>
      </c>
      <c r="DF36" t="s">
        <v>3</v>
      </c>
      <c r="DG36" t="s">
        <v>3</v>
      </c>
      <c r="DH36" t="s">
        <v>3</v>
      </c>
      <c r="DI36" t="s">
        <v>3</v>
      </c>
      <c r="DJ36" t="s">
        <v>3</v>
      </c>
      <c r="DK36" t="s">
        <v>3</v>
      </c>
      <c r="DL36" t="s">
        <v>3</v>
      </c>
      <c r="DM36" t="s">
        <v>3</v>
      </c>
      <c r="DN36">
        <v>0</v>
      </c>
      <c r="DO36">
        <v>0</v>
      </c>
      <c r="DP36">
        <v>1</v>
      </c>
      <c r="DQ36">
        <v>1</v>
      </c>
      <c r="DU36">
        <v>1013</v>
      </c>
      <c r="DV36" t="s">
        <v>64</v>
      </c>
      <c r="DW36" t="s">
        <v>64</v>
      </c>
      <c r="DX36">
        <v>1</v>
      </c>
      <c r="EE36">
        <v>39174695</v>
      </c>
      <c r="EF36">
        <v>10</v>
      </c>
      <c r="EG36" t="s">
        <v>73</v>
      </c>
      <c r="EH36">
        <v>0</v>
      </c>
      <c r="EI36" t="s">
        <v>3</v>
      </c>
      <c r="EJ36">
        <v>1</v>
      </c>
      <c r="EK36">
        <v>700005</v>
      </c>
      <c r="EL36" t="s">
        <v>74</v>
      </c>
      <c r="EM36" t="s">
        <v>75</v>
      </c>
      <c r="EO36" t="s">
        <v>3</v>
      </c>
      <c r="EQ36">
        <v>0</v>
      </c>
      <c r="ER36">
        <v>0</v>
      </c>
      <c r="ES36">
        <v>0</v>
      </c>
      <c r="ET36">
        <v>0</v>
      </c>
      <c r="EU36">
        <v>0</v>
      </c>
      <c r="EV36">
        <v>0</v>
      </c>
      <c r="EW36">
        <v>0</v>
      </c>
      <c r="EX36">
        <v>0</v>
      </c>
      <c r="EY36">
        <v>0</v>
      </c>
      <c r="FQ36">
        <v>0</v>
      </c>
      <c r="FR36">
        <f t="shared" si="48"/>
        <v>0</v>
      </c>
      <c r="FS36">
        <v>0</v>
      </c>
      <c r="FX36">
        <v>0</v>
      </c>
      <c r="FY36">
        <v>0</v>
      </c>
      <c r="GA36" t="s">
        <v>3</v>
      </c>
      <c r="GD36">
        <v>0</v>
      </c>
      <c r="GF36">
        <v>635630654</v>
      </c>
      <c r="GG36">
        <v>1</v>
      </c>
      <c r="GH36">
        <v>1</v>
      </c>
      <c r="GI36">
        <v>4</v>
      </c>
      <c r="GJ36">
        <v>0</v>
      </c>
      <c r="GK36">
        <f>ROUND(R36*(R12)/100,2)</f>
        <v>0</v>
      </c>
      <c r="GL36">
        <f t="shared" si="49"/>
        <v>0</v>
      </c>
      <c r="GM36">
        <f t="shared" si="50"/>
        <v>0</v>
      </c>
      <c r="GN36">
        <f t="shared" si="51"/>
        <v>0</v>
      </c>
      <c r="GO36">
        <f t="shared" si="52"/>
        <v>0</v>
      </c>
      <c r="GP36">
        <f t="shared" si="53"/>
        <v>0</v>
      </c>
      <c r="GR36">
        <v>0</v>
      </c>
      <c r="GS36">
        <v>3</v>
      </c>
      <c r="GT36">
        <v>0</v>
      </c>
      <c r="GU36" t="s">
        <v>3</v>
      </c>
      <c r="GV36">
        <f t="shared" si="54"/>
        <v>0</v>
      </c>
      <c r="GW36">
        <v>1</v>
      </c>
      <c r="GX36">
        <f t="shared" si="55"/>
        <v>0</v>
      </c>
      <c r="HA36">
        <v>0</v>
      </c>
      <c r="HB36">
        <v>0</v>
      </c>
      <c r="IK36">
        <v>0</v>
      </c>
    </row>
    <row r="37" spans="1:245" x14ac:dyDescent="0.2">
      <c r="A37">
        <v>17</v>
      </c>
      <c r="B37">
        <v>1</v>
      </c>
      <c r="C37">
        <f>ROW(SmtRes!A30)</f>
        <v>30</v>
      </c>
      <c r="D37">
        <f>ROW(EtalonRes!A35)</f>
        <v>35</v>
      </c>
      <c r="E37" t="s">
        <v>76</v>
      </c>
      <c r="F37" t="s">
        <v>77</v>
      </c>
      <c r="G37" t="s">
        <v>78</v>
      </c>
      <c r="H37" t="s">
        <v>79</v>
      </c>
      <c r="I37">
        <v>10.32</v>
      </c>
      <c r="J37">
        <v>0</v>
      </c>
      <c r="O37">
        <f t="shared" si="21"/>
        <v>4461.84</v>
      </c>
      <c r="P37">
        <f t="shared" si="22"/>
        <v>1613.82</v>
      </c>
      <c r="Q37">
        <f t="shared" si="23"/>
        <v>1130.05</v>
      </c>
      <c r="R37">
        <f t="shared" si="24"/>
        <v>154.35</v>
      </c>
      <c r="S37">
        <f t="shared" si="25"/>
        <v>1717.97</v>
      </c>
      <c r="T37">
        <f t="shared" si="26"/>
        <v>0</v>
      </c>
      <c r="U37">
        <f t="shared" si="27"/>
        <v>28.4832</v>
      </c>
      <c r="V37">
        <f t="shared" si="28"/>
        <v>2.1930000000000005</v>
      </c>
      <c r="W37">
        <f t="shared" si="29"/>
        <v>0</v>
      </c>
      <c r="X37">
        <f t="shared" si="30"/>
        <v>1516.58</v>
      </c>
      <c r="Y37">
        <f t="shared" si="31"/>
        <v>1348.07</v>
      </c>
      <c r="AA37">
        <v>39269648</v>
      </c>
      <c r="AB37">
        <f t="shared" si="32"/>
        <v>71.11</v>
      </c>
      <c r="AC37">
        <f t="shared" si="56"/>
        <v>25.72</v>
      </c>
      <c r="AD37">
        <f>ROUND(((((ET37*1.25))-((EU37*1.25)))+AE37),2)</f>
        <v>18.010000000000002</v>
      </c>
      <c r="AE37">
        <f>ROUND(((EU37*1.25)),2)</f>
        <v>2.46</v>
      </c>
      <c r="AF37">
        <f>ROUND(((EV37*1.15)),2)</f>
        <v>27.38</v>
      </c>
      <c r="AG37">
        <f t="shared" si="34"/>
        <v>0</v>
      </c>
      <c r="AH37">
        <f>((EW37*1.15))</f>
        <v>2.76</v>
      </c>
      <c r="AI37">
        <f>((EX37*1.25))</f>
        <v>0.21250000000000002</v>
      </c>
      <c r="AJ37">
        <f t="shared" si="36"/>
        <v>0</v>
      </c>
      <c r="AK37">
        <v>63.94</v>
      </c>
      <c r="AL37">
        <v>25.72</v>
      </c>
      <c r="AM37">
        <v>14.41</v>
      </c>
      <c r="AN37">
        <v>1.97</v>
      </c>
      <c r="AO37">
        <v>23.81</v>
      </c>
      <c r="AP37">
        <v>0</v>
      </c>
      <c r="AQ37">
        <v>2.4</v>
      </c>
      <c r="AR37">
        <v>0.17</v>
      </c>
      <c r="AS37">
        <v>0</v>
      </c>
      <c r="AT37">
        <v>81</v>
      </c>
      <c r="AU37">
        <v>72</v>
      </c>
      <c r="AV37">
        <v>1</v>
      </c>
      <c r="AW37">
        <v>1</v>
      </c>
      <c r="AZ37">
        <v>6.08</v>
      </c>
      <c r="BA37">
        <v>6.08</v>
      </c>
      <c r="BB37">
        <v>6.08</v>
      </c>
      <c r="BC37">
        <v>6.08</v>
      </c>
      <c r="BD37" t="s">
        <v>3</v>
      </c>
      <c r="BE37" t="s">
        <v>3</v>
      </c>
      <c r="BF37" t="s">
        <v>3</v>
      </c>
      <c r="BG37" t="s">
        <v>3</v>
      </c>
      <c r="BH37">
        <v>0</v>
      </c>
      <c r="BI37">
        <v>1</v>
      </c>
      <c r="BJ37" t="s">
        <v>80</v>
      </c>
      <c r="BM37">
        <v>9001</v>
      </c>
      <c r="BN37">
        <v>0</v>
      </c>
      <c r="BO37" t="s">
        <v>3</v>
      </c>
      <c r="BP37">
        <v>0</v>
      </c>
      <c r="BQ37">
        <v>2</v>
      </c>
      <c r="BR37">
        <v>0</v>
      </c>
      <c r="BS37">
        <v>6.08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3</v>
      </c>
      <c r="BZ37">
        <v>90</v>
      </c>
      <c r="CA37">
        <v>85</v>
      </c>
      <c r="CF37">
        <v>0</v>
      </c>
      <c r="CG37">
        <v>0</v>
      </c>
      <c r="CM37">
        <v>0</v>
      </c>
      <c r="CN37" t="s">
        <v>1308</v>
      </c>
      <c r="CO37">
        <v>0</v>
      </c>
      <c r="CP37">
        <f t="shared" si="37"/>
        <v>4461.84</v>
      </c>
      <c r="CQ37">
        <f t="shared" si="38"/>
        <v>156.3776</v>
      </c>
      <c r="CR37">
        <f t="shared" si="39"/>
        <v>109.50080000000001</v>
      </c>
      <c r="CS37">
        <f t="shared" si="40"/>
        <v>14.956799999999999</v>
      </c>
      <c r="CT37">
        <f t="shared" si="41"/>
        <v>166.47039999999998</v>
      </c>
      <c r="CU37">
        <f t="shared" si="42"/>
        <v>0</v>
      </c>
      <c r="CV37">
        <f t="shared" si="43"/>
        <v>2.76</v>
      </c>
      <c r="CW37">
        <f t="shared" si="44"/>
        <v>0.21250000000000002</v>
      </c>
      <c r="CX37">
        <f t="shared" si="45"/>
        <v>0</v>
      </c>
      <c r="CY37">
        <f t="shared" ref="CY37:CY68" si="59">(((S37+R37)*AT37)/100)</f>
        <v>1516.5791999999999</v>
      </c>
      <c r="CZ37">
        <f t="shared" ref="CZ37:CZ68" si="60">(((S37+R37)*AU37)/100)</f>
        <v>1348.0704000000001</v>
      </c>
      <c r="DC37" t="s">
        <v>3</v>
      </c>
      <c r="DD37" t="s">
        <v>3</v>
      </c>
      <c r="DE37" t="s">
        <v>81</v>
      </c>
      <c r="DF37" t="s">
        <v>81</v>
      </c>
      <c r="DG37" t="s">
        <v>82</v>
      </c>
      <c r="DH37" t="s">
        <v>3</v>
      </c>
      <c r="DI37" t="s">
        <v>82</v>
      </c>
      <c r="DJ37" t="s">
        <v>81</v>
      </c>
      <c r="DK37" t="s">
        <v>3</v>
      </c>
      <c r="DL37" t="s">
        <v>3</v>
      </c>
      <c r="DM37" t="s">
        <v>3</v>
      </c>
      <c r="DN37">
        <v>0</v>
      </c>
      <c r="DO37">
        <v>0</v>
      </c>
      <c r="DP37">
        <v>1</v>
      </c>
      <c r="DQ37">
        <v>1</v>
      </c>
      <c r="DU37">
        <v>1005</v>
      </c>
      <c r="DV37" t="s">
        <v>79</v>
      </c>
      <c r="DW37" t="s">
        <v>79</v>
      </c>
      <c r="DX37">
        <v>1</v>
      </c>
      <c r="EE37">
        <v>39174502</v>
      </c>
      <c r="EF37">
        <v>2</v>
      </c>
      <c r="EG37" t="s">
        <v>17</v>
      </c>
      <c r="EH37">
        <v>0</v>
      </c>
      <c r="EI37" t="s">
        <v>3</v>
      </c>
      <c r="EJ37">
        <v>1</v>
      </c>
      <c r="EK37">
        <v>9001</v>
      </c>
      <c r="EL37" t="s">
        <v>83</v>
      </c>
      <c r="EM37" t="s">
        <v>84</v>
      </c>
      <c r="EO37" t="s">
        <v>85</v>
      </c>
      <c r="EQ37">
        <v>0</v>
      </c>
      <c r="ER37">
        <v>63.94</v>
      </c>
      <c r="ES37">
        <v>25.72</v>
      </c>
      <c r="ET37">
        <v>14.41</v>
      </c>
      <c r="EU37">
        <v>1.97</v>
      </c>
      <c r="EV37">
        <v>23.81</v>
      </c>
      <c r="EW37">
        <v>2.4</v>
      </c>
      <c r="EX37">
        <v>0.17</v>
      </c>
      <c r="EY37">
        <v>0</v>
      </c>
      <c r="FQ37">
        <v>0</v>
      </c>
      <c r="FR37">
        <f t="shared" si="48"/>
        <v>0</v>
      </c>
      <c r="FS37">
        <v>0</v>
      </c>
      <c r="FT37" t="s">
        <v>20</v>
      </c>
      <c r="FU37" t="s">
        <v>21</v>
      </c>
      <c r="FX37">
        <v>81</v>
      </c>
      <c r="FY37">
        <v>72.25</v>
      </c>
      <c r="GA37" t="s">
        <v>3</v>
      </c>
      <c r="GD37">
        <v>0</v>
      </c>
      <c r="GF37">
        <v>1555078569</v>
      </c>
      <c r="GG37">
        <v>1</v>
      </c>
      <c r="GH37">
        <v>1</v>
      </c>
      <c r="GI37">
        <v>4</v>
      </c>
      <c r="GJ37">
        <v>0</v>
      </c>
      <c r="GK37">
        <f>ROUND(R37*(R12)/100,2)</f>
        <v>0</v>
      </c>
      <c r="GL37">
        <f t="shared" si="49"/>
        <v>0</v>
      </c>
      <c r="GM37">
        <f t="shared" si="50"/>
        <v>7326.49</v>
      </c>
      <c r="GN37">
        <f t="shared" si="51"/>
        <v>7326.49</v>
      </c>
      <c r="GO37">
        <f t="shared" si="52"/>
        <v>0</v>
      </c>
      <c r="GP37">
        <f t="shared" si="53"/>
        <v>0</v>
      </c>
      <c r="GR37">
        <v>0</v>
      </c>
      <c r="GS37">
        <v>3</v>
      </c>
      <c r="GT37">
        <v>0</v>
      </c>
      <c r="GU37" t="s">
        <v>3</v>
      </c>
      <c r="GV37">
        <f t="shared" si="54"/>
        <v>0</v>
      </c>
      <c r="GW37">
        <v>1</v>
      </c>
      <c r="GX37">
        <f t="shared" si="55"/>
        <v>0</v>
      </c>
      <c r="HA37">
        <v>0</v>
      </c>
      <c r="HB37">
        <v>0</v>
      </c>
      <c r="IK37">
        <v>0</v>
      </c>
    </row>
    <row r="38" spans="1:245" x14ac:dyDescent="0.2">
      <c r="A38">
        <v>18</v>
      </c>
      <c r="B38">
        <v>1</v>
      </c>
      <c r="C38">
        <v>25</v>
      </c>
      <c r="E38" t="s">
        <v>86</v>
      </c>
      <c r="F38" t="s">
        <v>87</v>
      </c>
      <c r="G38" t="s">
        <v>88</v>
      </c>
      <c r="H38" t="s">
        <v>89</v>
      </c>
      <c r="I38">
        <f>I37*J38</f>
        <v>3.0000000000000004</v>
      </c>
      <c r="J38">
        <v>0.29069767441860467</v>
      </c>
      <c r="O38">
        <f t="shared" si="21"/>
        <v>1726.96</v>
      </c>
      <c r="P38">
        <f t="shared" si="22"/>
        <v>1726.96</v>
      </c>
      <c r="Q38">
        <f t="shared" si="23"/>
        <v>0</v>
      </c>
      <c r="R38">
        <f t="shared" si="24"/>
        <v>0</v>
      </c>
      <c r="S38">
        <f t="shared" si="25"/>
        <v>0</v>
      </c>
      <c r="T38">
        <f t="shared" si="26"/>
        <v>0</v>
      </c>
      <c r="U38">
        <f t="shared" si="27"/>
        <v>0</v>
      </c>
      <c r="V38">
        <f t="shared" si="28"/>
        <v>0</v>
      </c>
      <c r="W38">
        <f t="shared" si="29"/>
        <v>0</v>
      </c>
      <c r="X38">
        <f t="shared" si="30"/>
        <v>0</v>
      </c>
      <c r="Y38">
        <f t="shared" si="31"/>
        <v>0</v>
      </c>
      <c r="AA38">
        <v>39269648</v>
      </c>
      <c r="AB38">
        <f t="shared" si="32"/>
        <v>94.68</v>
      </c>
      <c r="AC38">
        <f t="shared" si="56"/>
        <v>94.68</v>
      </c>
      <c r="AD38">
        <f>ROUND((((ET38)-(EU38))+AE38),2)</f>
        <v>0</v>
      </c>
      <c r="AE38">
        <f t="shared" ref="AE38:AF40" si="61">ROUND((EU38),2)</f>
        <v>0</v>
      </c>
      <c r="AF38">
        <f t="shared" si="61"/>
        <v>0</v>
      </c>
      <c r="AG38">
        <f t="shared" si="34"/>
        <v>0</v>
      </c>
      <c r="AH38">
        <f t="shared" ref="AH38:AI40" si="62">(EW38)</f>
        <v>0</v>
      </c>
      <c r="AI38">
        <f t="shared" si="62"/>
        <v>0</v>
      </c>
      <c r="AJ38">
        <f t="shared" si="36"/>
        <v>0</v>
      </c>
      <c r="AK38">
        <v>94.68</v>
      </c>
      <c r="AL38">
        <v>94.68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81</v>
      </c>
      <c r="AU38">
        <v>72</v>
      </c>
      <c r="AV38">
        <v>1</v>
      </c>
      <c r="AW38">
        <v>1</v>
      </c>
      <c r="AZ38">
        <v>6.08</v>
      </c>
      <c r="BA38">
        <v>1</v>
      </c>
      <c r="BB38">
        <v>1</v>
      </c>
      <c r="BC38">
        <v>6.08</v>
      </c>
      <c r="BD38" t="s">
        <v>3</v>
      </c>
      <c r="BE38" t="s">
        <v>3</v>
      </c>
      <c r="BF38" t="s">
        <v>3</v>
      </c>
      <c r="BG38" t="s">
        <v>3</v>
      </c>
      <c r="BH38">
        <v>3</v>
      </c>
      <c r="BI38">
        <v>1</v>
      </c>
      <c r="BJ38" t="s">
        <v>90</v>
      </c>
      <c r="BM38">
        <v>9001</v>
      </c>
      <c r="BN38">
        <v>0</v>
      </c>
      <c r="BO38" t="s">
        <v>3</v>
      </c>
      <c r="BP38">
        <v>0</v>
      </c>
      <c r="BQ38">
        <v>2</v>
      </c>
      <c r="BR38">
        <v>0</v>
      </c>
      <c r="BS38">
        <v>1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3</v>
      </c>
      <c r="BZ38">
        <v>90</v>
      </c>
      <c r="CA38">
        <v>85</v>
      </c>
      <c r="CF38">
        <v>0</v>
      </c>
      <c r="CG38">
        <v>0</v>
      </c>
      <c r="CM38">
        <v>0</v>
      </c>
      <c r="CN38" t="s">
        <v>3</v>
      </c>
      <c r="CO38">
        <v>0</v>
      </c>
      <c r="CP38">
        <f t="shared" si="37"/>
        <v>1726.96</v>
      </c>
      <c r="CQ38">
        <f t="shared" si="38"/>
        <v>575.65440000000001</v>
      </c>
      <c r="CR38">
        <f t="shared" si="39"/>
        <v>0</v>
      </c>
      <c r="CS38">
        <f t="shared" si="40"/>
        <v>0</v>
      </c>
      <c r="CT38">
        <f t="shared" si="41"/>
        <v>0</v>
      </c>
      <c r="CU38">
        <f t="shared" si="42"/>
        <v>0</v>
      </c>
      <c r="CV38">
        <f t="shared" si="43"/>
        <v>0</v>
      </c>
      <c r="CW38">
        <f t="shared" si="44"/>
        <v>0</v>
      </c>
      <c r="CX38">
        <f t="shared" si="45"/>
        <v>0</v>
      </c>
      <c r="CY38">
        <f t="shared" si="59"/>
        <v>0</v>
      </c>
      <c r="CZ38">
        <f t="shared" si="60"/>
        <v>0</v>
      </c>
      <c r="DC38" t="s">
        <v>3</v>
      </c>
      <c r="DD38" t="s">
        <v>3</v>
      </c>
      <c r="DE38" t="s">
        <v>3</v>
      </c>
      <c r="DF38" t="s">
        <v>3</v>
      </c>
      <c r="DG38" t="s">
        <v>3</v>
      </c>
      <c r="DH38" t="s">
        <v>3</v>
      </c>
      <c r="DI38" t="s">
        <v>3</v>
      </c>
      <c r="DJ38" t="s">
        <v>3</v>
      </c>
      <c r="DK38" t="s">
        <v>3</v>
      </c>
      <c r="DL38" t="s">
        <v>3</v>
      </c>
      <c r="DM38" t="s">
        <v>3</v>
      </c>
      <c r="DN38">
        <v>0</v>
      </c>
      <c r="DO38">
        <v>0</v>
      </c>
      <c r="DP38">
        <v>1</v>
      </c>
      <c r="DQ38">
        <v>1</v>
      </c>
      <c r="DU38">
        <v>1013</v>
      </c>
      <c r="DV38" t="s">
        <v>89</v>
      </c>
      <c r="DW38" t="s">
        <v>89</v>
      </c>
      <c r="DX38">
        <v>1</v>
      </c>
      <c r="EE38">
        <v>39174502</v>
      </c>
      <c r="EF38">
        <v>2</v>
      </c>
      <c r="EG38" t="s">
        <v>17</v>
      </c>
      <c r="EH38">
        <v>0</v>
      </c>
      <c r="EI38" t="s">
        <v>3</v>
      </c>
      <c r="EJ38">
        <v>1</v>
      </c>
      <c r="EK38">
        <v>9001</v>
      </c>
      <c r="EL38" t="s">
        <v>83</v>
      </c>
      <c r="EM38" t="s">
        <v>84</v>
      </c>
      <c r="EO38" t="s">
        <v>3</v>
      </c>
      <c r="EQ38">
        <v>0</v>
      </c>
      <c r="ER38">
        <v>94.68</v>
      </c>
      <c r="ES38">
        <v>94.68</v>
      </c>
      <c r="ET38">
        <v>0</v>
      </c>
      <c r="EU38">
        <v>0</v>
      </c>
      <c r="EV38">
        <v>0</v>
      </c>
      <c r="EW38">
        <v>0</v>
      </c>
      <c r="EX38">
        <v>0</v>
      </c>
      <c r="FQ38">
        <v>0</v>
      </c>
      <c r="FR38">
        <f t="shared" si="48"/>
        <v>0</v>
      </c>
      <c r="FS38">
        <v>0</v>
      </c>
      <c r="FT38" t="s">
        <v>20</v>
      </c>
      <c r="FU38" t="s">
        <v>21</v>
      </c>
      <c r="FX38">
        <v>81</v>
      </c>
      <c r="FY38">
        <v>72.25</v>
      </c>
      <c r="GA38" t="s">
        <v>3</v>
      </c>
      <c r="GD38">
        <v>0</v>
      </c>
      <c r="GF38">
        <v>-1514276406</v>
      </c>
      <c r="GG38">
        <v>1</v>
      </c>
      <c r="GH38">
        <v>1</v>
      </c>
      <c r="GI38">
        <v>4</v>
      </c>
      <c r="GJ38">
        <v>0</v>
      </c>
      <c r="GK38">
        <f>ROUND(R38*(R12)/100,2)</f>
        <v>0</v>
      </c>
      <c r="GL38">
        <f t="shared" si="49"/>
        <v>0</v>
      </c>
      <c r="GM38">
        <f t="shared" si="50"/>
        <v>1726.96</v>
      </c>
      <c r="GN38">
        <f t="shared" si="51"/>
        <v>1726.96</v>
      </c>
      <c r="GO38">
        <f t="shared" si="52"/>
        <v>0</v>
      </c>
      <c r="GP38">
        <f t="shared" si="53"/>
        <v>0</v>
      </c>
      <c r="GR38">
        <v>0</v>
      </c>
      <c r="GS38">
        <v>3</v>
      </c>
      <c r="GT38">
        <v>0</v>
      </c>
      <c r="GU38" t="s">
        <v>3</v>
      </c>
      <c r="GV38">
        <f t="shared" si="54"/>
        <v>0</v>
      </c>
      <c r="GW38">
        <v>1</v>
      </c>
      <c r="GX38">
        <f t="shared" si="55"/>
        <v>0</v>
      </c>
      <c r="HA38">
        <v>0</v>
      </c>
      <c r="HB38">
        <v>0</v>
      </c>
      <c r="IK38">
        <v>0</v>
      </c>
    </row>
    <row r="39" spans="1:245" x14ac:dyDescent="0.2">
      <c r="A39">
        <v>18</v>
      </c>
      <c r="B39">
        <v>1</v>
      </c>
      <c r="C39">
        <v>27</v>
      </c>
      <c r="E39" t="s">
        <v>91</v>
      </c>
      <c r="F39" t="s">
        <v>92</v>
      </c>
      <c r="G39" t="s">
        <v>93</v>
      </c>
      <c r="H39" t="s">
        <v>94</v>
      </c>
      <c r="I39">
        <f>I37*J39</f>
        <v>0.99999999999999989</v>
      </c>
      <c r="J39">
        <v>9.6899224806201542E-2</v>
      </c>
      <c r="O39">
        <f t="shared" si="21"/>
        <v>16937.060000000001</v>
      </c>
      <c r="P39">
        <f t="shared" si="22"/>
        <v>16937.060000000001</v>
      </c>
      <c r="Q39">
        <f t="shared" si="23"/>
        <v>0</v>
      </c>
      <c r="R39">
        <f t="shared" si="24"/>
        <v>0</v>
      </c>
      <c r="S39">
        <f t="shared" si="25"/>
        <v>0</v>
      </c>
      <c r="T39">
        <f t="shared" si="26"/>
        <v>0</v>
      </c>
      <c r="U39">
        <f t="shared" si="27"/>
        <v>0</v>
      </c>
      <c r="V39">
        <f t="shared" si="28"/>
        <v>0</v>
      </c>
      <c r="W39">
        <f t="shared" si="29"/>
        <v>0</v>
      </c>
      <c r="X39">
        <f t="shared" si="30"/>
        <v>0</v>
      </c>
      <c r="Y39">
        <f t="shared" si="31"/>
        <v>0</v>
      </c>
      <c r="AA39">
        <v>39269648</v>
      </c>
      <c r="AB39">
        <f t="shared" si="32"/>
        <v>2785.7</v>
      </c>
      <c r="AC39">
        <f t="shared" si="56"/>
        <v>2785.7</v>
      </c>
      <c r="AD39">
        <f>ROUND((((ET39)-(EU39))+AE39),2)</f>
        <v>0</v>
      </c>
      <c r="AE39">
        <f t="shared" si="61"/>
        <v>0</v>
      </c>
      <c r="AF39">
        <f t="shared" si="61"/>
        <v>0</v>
      </c>
      <c r="AG39">
        <f t="shared" si="34"/>
        <v>0</v>
      </c>
      <c r="AH39">
        <f t="shared" si="62"/>
        <v>0</v>
      </c>
      <c r="AI39">
        <f t="shared" si="62"/>
        <v>0</v>
      </c>
      <c r="AJ39">
        <f t="shared" si="36"/>
        <v>0</v>
      </c>
      <c r="AK39">
        <v>2785.7</v>
      </c>
      <c r="AL39">
        <v>2785.7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81</v>
      </c>
      <c r="AU39">
        <v>72</v>
      </c>
      <c r="AV39">
        <v>1</v>
      </c>
      <c r="AW39">
        <v>1</v>
      </c>
      <c r="AZ39">
        <v>6.08</v>
      </c>
      <c r="BA39">
        <v>1</v>
      </c>
      <c r="BB39">
        <v>1</v>
      </c>
      <c r="BC39">
        <v>6.08</v>
      </c>
      <c r="BD39" t="s">
        <v>3</v>
      </c>
      <c r="BE39" t="s">
        <v>3</v>
      </c>
      <c r="BF39" t="s">
        <v>3</v>
      </c>
      <c r="BG39" t="s">
        <v>3</v>
      </c>
      <c r="BH39">
        <v>3</v>
      </c>
      <c r="BI39">
        <v>1</v>
      </c>
      <c r="BJ39" t="s">
        <v>95</v>
      </c>
      <c r="BM39">
        <v>9001</v>
      </c>
      <c r="BN39">
        <v>0</v>
      </c>
      <c r="BO39" t="s">
        <v>3</v>
      </c>
      <c r="BP39">
        <v>0</v>
      </c>
      <c r="BQ39">
        <v>2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3</v>
      </c>
      <c r="BZ39">
        <v>90</v>
      </c>
      <c r="CA39">
        <v>85</v>
      </c>
      <c r="CF39">
        <v>0</v>
      </c>
      <c r="CG39">
        <v>0</v>
      </c>
      <c r="CM39">
        <v>0</v>
      </c>
      <c r="CN39" t="s">
        <v>3</v>
      </c>
      <c r="CO39">
        <v>0</v>
      </c>
      <c r="CP39">
        <f t="shared" si="37"/>
        <v>16937.060000000001</v>
      </c>
      <c r="CQ39">
        <f t="shared" si="38"/>
        <v>16937.056</v>
      </c>
      <c r="CR39">
        <f t="shared" si="39"/>
        <v>0</v>
      </c>
      <c r="CS39">
        <f t="shared" si="40"/>
        <v>0</v>
      </c>
      <c r="CT39">
        <f t="shared" si="41"/>
        <v>0</v>
      </c>
      <c r="CU39">
        <f t="shared" si="42"/>
        <v>0</v>
      </c>
      <c r="CV39">
        <f t="shared" si="43"/>
        <v>0</v>
      </c>
      <c r="CW39">
        <f t="shared" si="44"/>
        <v>0</v>
      </c>
      <c r="CX39">
        <f t="shared" si="45"/>
        <v>0</v>
      </c>
      <c r="CY39">
        <f t="shared" si="59"/>
        <v>0</v>
      </c>
      <c r="CZ39">
        <f t="shared" si="60"/>
        <v>0</v>
      </c>
      <c r="DC39" t="s">
        <v>3</v>
      </c>
      <c r="DD39" t="s">
        <v>3</v>
      </c>
      <c r="DE39" t="s">
        <v>3</v>
      </c>
      <c r="DF39" t="s">
        <v>3</v>
      </c>
      <c r="DG39" t="s">
        <v>3</v>
      </c>
      <c r="DH39" t="s">
        <v>3</v>
      </c>
      <c r="DI39" t="s">
        <v>3</v>
      </c>
      <c r="DJ39" t="s">
        <v>3</v>
      </c>
      <c r="DK39" t="s">
        <v>3</v>
      </c>
      <c r="DL39" t="s">
        <v>3</v>
      </c>
      <c r="DM39" t="s">
        <v>3</v>
      </c>
      <c r="DN39">
        <v>0</v>
      </c>
      <c r="DO39">
        <v>0</v>
      </c>
      <c r="DP39">
        <v>1</v>
      </c>
      <c r="DQ39">
        <v>1</v>
      </c>
      <c r="DU39">
        <v>1010</v>
      </c>
      <c r="DV39" t="s">
        <v>94</v>
      </c>
      <c r="DW39" t="s">
        <v>94</v>
      </c>
      <c r="DX39">
        <v>1</v>
      </c>
      <c r="EE39">
        <v>39174502</v>
      </c>
      <c r="EF39">
        <v>2</v>
      </c>
      <c r="EG39" t="s">
        <v>17</v>
      </c>
      <c r="EH39">
        <v>0</v>
      </c>
      <c r="EI39" t="s">
        <v>3</v>
      </c>
      <c r="EJ39">
        <v>1</v>
      </c>
      <c r="EK39">
        <v>9001</v>
      </c>
      <c r="EL39" t="s">
        <v>83</v>
      </c>
      <c r="EM39" t="s">
        <v>84</v>
      </c>
      <c r="EO39" t="s">
        <v>3</v>
      </c>
      <c r="EQ39">
        <v>0</v>
      </c>
      <c r="ER39">
        <v>2785.7</v>
      </c>
      <c r="ES39">
        <v>2785.7</v>
      </c>
      <c r="ET39">
        <v>0</v>
      </c>
      <c r="EU39">
        <v>0</v>
      </c>
      <c r="EV39">
        <v>0</v>
      </c>
      <c r="EW39">
        <v>0</v>
      </c>
      <c r="EX39">
        <v>0</v>
      </c>
      <c r="FQ39">
        <v>0</v>
      </c>
      <c r="FR39">
        <f t="shared" si="48"/>
        <v>0</v>
      </c>
      <c r="FS39">
        <v>0</v>
      </c>
      <c r="FT39" t="s">
        <v>20</v>
      </c>
      <c r="FU39" t="s">
        <v>21</v>
      </c>
      <c r="FX39">
        <v>81</v>
      </c>
      <c r="FY39">
        <v>72.25</v>
      </c>
      <c r="GA39" t="s">
        <v>3</v>
      </c>
      <c r="GD39">
        <v>0</v>
      </c>
      <c r="GF39">
        <v>-1064717343</v>
      </c>
      <c r="GG39">
        <v>1</v>
      </c>
      <c r="GH39">
        <v>1</v>
      </c>
      <c r="GI39">
        <v>4</v>
      </c>
      <c r="GJ39">
        <v>0</v>
      </c>
      <c r="GK39">
        <f>ROUND(R39*(R12)/100,2)</f>
        <v>0</v>
      </c>
      <c r="GL39">
        <f t="shared" si="49"/>
        <v>0</v>
      </c>
      <c r="GM39">
        <f t="shared" si="50"/>
        <v>16937.060000000001</v>
      </c>
      <c r="GN39">
        <f t="shared" si="51"/>
        <v>16937.060000000001</v>
      </c>
      <c r="GO39">
        <f t="shared" si="52"/>
        <v>0</v>
      </c>
      <c r="GP39">
        <f t="shared" si="53"/>
        <v>0</v>
      </c>
      <c r="GR39">
        <v>0</v>
      </c>
      <c r="GS39">
        <v>3</v>
      </c>
      <c r="GT39">
        <v>0</v>
      </c>
      <c r="GU39" t="s">
        <v>3</v>
      </c>
      <c r="GV39">
        <f t="shared" si="54"/>
        <v>0</v>
      </c>
      <c r="GW39">
        <v>1</v>
      </c>
      <c r="GX39">
        <f t="shared" si="55"/>
        <v>0</v>
      </c>
      <c r="HA39">
        <v>0</v>
      </c>
      <c r="HB39">
        <v>0</v>
      </c>
      <c r="IK39">
        <v>0</v>
      </c>
    </row>
    <row r="40" spans="1:245" x14ac:dyDescent="0.2">
      <c r="A40">
        <v>18</v>
      </c>
      <c r="B40">
        <v>1</v>
      </c>
      <c r="C40">
        <v>28</v>
      </c>
      <c r="E40" t="s">
        <v>96</v>
      </c>
      <c r="F40" t="s">
        <v>97</v>
      </c>
      <c r="G40" t="s">
        <v>98</v>
      </c>
      <c r="H40" t="s">
        <v>79</v>
      </c>
      <c r="I40">
        <f>I37*J40</f>
        <v>8.64</v>
      </c>
      <c r="J40">
        <v>0.83720930232558144</v>
      </c>
      <c r="O40">
        <f t="shared" si="21"/>
        <v>76963.990000000005</v>
      </c>
      <c r="P40">
        <f t="shared" si="22"/>
        <v>76963.990000000005</v>
      </c>
      <c r="Q40">
        <f t="shared" si="23"/>
        <v>0</v>
      </c>
      <c r="R40">
        <f t="shared" si="24"/>
        <v>0</v>
      </c>
      <c r="S40">
        <f t="shared" si="25"/>
        <v>0</v>
      </c>
      <c r="T40">
        <f t="shared" si="26"/>
        <v>0</v>
      </c>
      <c r="U40">
        <f t="shared" si="27"/>
        <v>0</v>
      </c>
      <c r="V40">
        <f t="shared" si="28"/>
        <v>0</v>
      </c>
      <c r="W40">
        <f t="shared" si="29"/>
        <v>0</v>
      </c>
      <c r="X40">
        <f t="shared" si="30"/>
        <v>0</v>
      </c>
      <c r="Y40">
        <f t="shared" si="31"/>
        <v>0</v>
      </c>
      <c r="AA40">
        <v>39269648</v>
      </c>
      <c r="AB40">
        <f t="shared" si="32"/>
        <v>1465.11</v>
      </c>
      <c r="AC40">
        <f t="shared" si="56"/>
        <v>1465.11</v>
      </c>
      <c r="AD40">
        <f>ROUND((((ET40)-(EU40))+AE40),2)</f>
        <v>0</v>
      </c>
      <c r="AE40">
        <f t="shared" si="61"/>
        <v>0</v>
      </c>
      <c r="AF40">
        <f t="shared" si="61"/>
        <v>0</v>
      </c>
      <c r="AG40">
        <f t="shared" si="34"/>
        <v>0</v>
      </c>
      <c r="AH40">
        <f t="shared" si="62"/>
        <v>0</v>
      </c>
      <c r="AI40">
        <f t="shared" si="62"/>
        <v>0</v>
      </c>
      <c r="AJ40">
        <f t="shared" si="36"/>
        <v>0</v>
      </c>
      <c r="AK40">
        <v>1465.11</v>
      </c>
      <c r="AL40">
        <v>1465.11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81</v>
      </c>
      <c r="AU40">
        <v>72</v>
      </c>
      <c r="AV40">
        <v>1</v>
      </c>
      <c r="AW40">
        <v>1</v>
      </c>
      <c r="AZ40">
        <v>6.08</v>
      </c>
      <c r="BA40">
        <v>1</v>
      </c>
      <c r="BB40">
        <v>1</v>
      </c>
      <c r="BC40">
        <v>6.08</v>
      </c>
      <c r="BD40" t="s">
        <v>3</v>
      </c>
      <c r="BE40" t="s">
        <v>3</v>
      </c>
      <c r="BF40" t="s">
        <v>3</v>
      </c>
      <c r="BG40" t="s">
        <v>3</v>
      </c>
      <c r="BH40">
        <v>3</v>
      </c>
      <c r="BI40">
        <v>1</v>
      </c>
      <c r="BJ40" t="s">
        <v>99</v>
      </c>
      <c r="BM40">
        <v>9001</v>
      </c>
      <c r="BN40">
        <v>0</v>
      </c>
      <c r="BO40" t="s">
        <v>3</v>
      </c>
      <c r="BP40">
        <v>0</v>
      </c>
      <c r="BQ40">
        <v>2</v>
      </c>
      <c r="BR40">
        <v>0</v>
      </c>
      <c r="BS40">
        <v>1</v>
      </c>
      <c r="BT40">
        <v>1</v>
      </c>
      <c r="BU40">
        <v>1</v>
      </c>
      <c r="BV40">
        <v>1</v>
      </c>
      <c r="BW40">
        <v>1</v>
      </c>
      <c r="BX40">
        <v>1</v>
      </c>
      <c r="BY40" t="s">
        <v>3</v>
      </c>
      <c r="BZ40">
        <v>90</v>
      </c>
      <c r="CA40">
        <v>85</v>
      </c>
      <c r="CF40">
        <v>0</v>
      </c>
      <c r="CG40">
        <v>0</v>
      </c>
      <c r="CM40">
        <v>0</v>
      </c>
      <c r="CN40" t="s">
        <v>3</v>
      </c>
      <c r="CO40">
        <v>0</v>
      </c>
      <c r="CP40">
        <f t="shared" si="37"/>
        <v>76963.990000000005</v>
      </c>
      <c r="CQ40">
        <f t="shared" si="38"/>
        <v>8907.8688000000002</v>
      </c>
      <c r="CR40">
        <f t="shared" si="39"/>
        <v>0</v>
      </c>
      <c r="CS40">
        <f t="shared" si="40"/>
        <v>0</v>
      </c>
      <c r="CT40">
        <f t="shared" si="41"/>
        <v>0</v>
      </c>
      <c r="CU40">
        <f t="shared" si="42"/>
        <v>0</v>
      </c>
      <c r="CV40">
        <f t="shared" si="43"/>
        <v>0</v>
      </c>
      <c r="CW40">
        <f t="shared" si="44"/>
        <v>0</v>
      </c>
      <c r="CX40">
        <f t="shared" si="45"/>
        <v>0</v>
      </c>
      <c r="CY40">
        <f t="shared" si="59"/>
        <v>0</v>
      </c>
      <c r="CZ40">
        <f t="shared" si="60"/>
        <v>0</v>
      </c>
      <c r="DC40" t="s">
        <v>3</v>
      </c>
      <c r="DD40" t="s">
        <v>3</v>
      </c>
      <c r="DE40" t="s">
        <v>3</v>
      </c>
      <c r="DF40" t="s">
        <v>3</v>
      </c>
      <c r="DG40" t="s">
        <v>3</v>
      </c>
      <c r="DH40" t="s">
        <v>3</v>
      </c>
      <c r="DI40" t="s">
        <v>3</v>
      </c>
      <c r="DJ40" t="s">
        <v>3</v>
      </c>
      <c r="DK40" t="s">
        <v>3</v>
      </c>
      <c r="DL40" t="s">
        <v>3</v>
      </c>
      <c r="DM40" t="s">
        <v>3</v>
      </c>
      <c r="DN40">
        <v>0</v>
      </c>
      <c r="DO40">
        <v>0</v>
      </c>
      <c r="DP40">
        <v>1</v>
      </c>
      <c r="DQ40">
        <v>1</v>
      </c>
      <c r="DU40">
        <v>1005</v>
      </c>
      <c r="DV40" t="s">
        <v>79</v>
      </c>
      <c r="DW40" t="s">
        <v>79</v>
      </c>
      <c r="DX40">
        <v>1</v>
      </c>
      <c r="EE40">
        <v>39174502</v>
      </c>
      <c r="EF40">
        <v>2</v>
      </c>
      <c r="EG40" t="s">
        <v>17</v>
      </c>
      <c r="EH40">
        <v>0</v>
      </c>
      <c r="EI40" t="s">
        <v>3</v>
      </c>
      <c r="EJ40">
        <v>1</v>
      </c>
      <c r="EK40">
        <v>9001</v>
      </c>
      <c r="EL40" t="s">
        <v>83</v>
      </c>
      <c r="EM40" t="s">
        <v>84</v>
      </c>
      <c r="EO40" t="s">
        <v>3</v>
      </c>
      <c r="EQ40">
        <v>0</v>
      </c>
      <c r="ER40">
        <v>1465.11</v>
      </c>
      <c r="ES40">
        <v>1465.11</v>
      </c>
      <c r="ET40">
        <v>0</v>
      </c>
      <c r="EU40">
        <v>0</v>
      </c>
      <c r="EV40">
        <v>0</v>
      </c>
      <c r="EW40">
        <v>0</v>
      </c>
      <c r="EX40">
        <v>0</v>
      </c>
      <c r="FQ40">
        <v>0</v>
      </c>
      <c r="FR40">
        <f t="shared" si="48"/>
        <v>0</v>
      </c>
      <c r="FS40">
        <v>0</v>
      </c>
      <c r="FT40" t="s">
        <v>20</v>
      </c>
      <c r="FU40" t="s">
        <v>21</v>
      </c>
      <c r="FX40">
        <v>81</v>
      </c>
      <c r="FY40">
        <v>72.25</v>
      </c>
      <c r="GA40" t="s">
        <v>3</v>
      </c>
      <c r="GD40">
        <v>0</v>
      </c>
      <c r="GF40">
        <v>-1051400886</v>
      </c>
      <c r="GG40">
        <v>1</v>
      </c>
      <c r="GH40">
        <v>1</v>
      </c>
      <c r="GI40">
        <v>4</v>
      </c>
      <c r="GJ40">
        <v>0</v>
      </c>
      <c r="GK40">
        <f>ROUND(R40*(R12)/100,2)</f>
        <v>0</v>
      </c>
      <c r="GL40">
        <f t="shared" si="49"/>
        <v>0</v>
      </c>
      <c r="GM40">
        <f t="shared" si="50"/>
        <v>76963.990000000005</v>
      </c>
      <c r="GN40">
        <f t="shared" si="51"/>
        <v>76963.990000000005</v>
      </c>
      <c r="GO40">
        <f t="shared" si="52"/>
        <v>0</v>
      </c>
      <c r="GP40">
        <f t="shared" si="53"/>
        <v>0</v>
      </c>
      <c r="GR40">
        <v>0</v>
      </c>
      <c r="GS40">
        <v>3</v>
      </c>
      <c r="GT40">
        <v>0</v>
      </c>
      <c r="GU40" t="s">
        <v>3</v>
      </c>
      <c r="GV40">
        <f t="shared" si="54"/>
        <v>0</v>
      </c>
      <c r="GW40">
        <v>1</v>
      </c>
      <c r="GX40">
        <f t="shared" si="55"/>
        <v>0</v>
      </c>
      <c r="HA40">
        <v>0</v>
      </c>
      <c r="HB40">
        <v>0</v>
      </c>
      <c r="IK40">
        <v>0</v>
      </c>
    </row>
    <row r="41" spans="1:245" x14ac:dyDescent="0.2">
      <c r="A41">
        <v>17</v>
      </c>
      <c r="B41">
        <v>1</v>
      </c>
      <c r="C41">
        <f>ROW(SmtRes!A42)</f>
        <v>42</v>
      </c>
      <c r="D41">
        <f>ROW(EtalonRes!A46)</f>
        <v>46</v>
      </c>
      <c r="E41" t="s">
        <v>100</v>
      </c>
      <c r="F41" t="s">
        <v>101</v>
      </c>
      <c r="G41" t="s">
        <v>102</v>
      </c>
      <c r="H41" t="s">
        <v>15</v>
      </c>
      <c r="I41">
        <f>ROUND(15.12/100,9)</f>
        <v>0.1512</v>
      </c>
      <c r="J41">
        <v>0</v>
      </c>
      <c r="O41">
        <f t="shared" si="21"/>
        <v>3547.53</v>
      </c>
      <c r="P41">
        <f t="shared" si="22"/>
        <v>1566.31</v>
      </c>
      <c r="Q41">
        <f t="shared" si="23"/>
        <v>1112.33</v>
      </c>
      <c r="R41">
        <f t="shared" si="24"/>
        <v>176.85</v>
      </c>
      <c r="S41">
        <f t="shared" si="25"/>
        <v>868.89</v>
      </c>
      <c r="T41">
        <f t="shared" si="26"/>
        <v>0</v>
      </c>
      <c r="U41">
        <f t="shared" si="27"/>
        <v>15.567476399999999</v>
      </c>
      <c r="V41">
        <f t="shared" si="28"/>
        <v>2.2075200000000001</v>
      </c>
      <c r="W41">
        <f t="shared" si="29"/>
        <v>0</v>
      </c>
      <c r="X41">
        <f t="shared" si="30"/>
        <v>1108.48</v>
      </c>
      <c r="Y41">
        <f t="shared" si="31"/>
        <v>564.70000000000005</v>
      </c>
      <c r="AA41">
        <v>39269648</v>
      </c>
      <c r="AB41">
        <f t="shared" si="32"/>
        <v>3858.97</v>
      </c>
      <c r="AC41">
        <f t="shared" si="56"/>
        <v>1703.82</v>
      </c>
      <c r="AD41">
        <f>ROUND(((((ET41*1.25))-((EU41*1.25)))+AE41),2)</f>
        <v>1209.98</v>
      </c>
      <c r="AE41">
        <f>ROUND(((EU41*1.25)),2)</f>
        <v>192.38</v>
      </c>
      <c r="AF41">
        <f>ROUND(((EV41*1.15)),2)</f>
        <v>945.17</v>
      </c>
      <c r="AG41">
        <f t="shared" si="34"/>
        <v>0</v>
      </c>
      <c r="AH41">
        <f>((EW41*1.15))</f>
        <v>102.95949999999999</v>
      </c>
      <c r="AI41">
        <f>((EX41*1.25))</f>
        <v>14.6</v>
      </c>
      <c r="AJ41">
        <f t="shared" si="36"/>
        <v>0</v>
      </c>
      <c r="AK41">
        <v>3493.69</v>
      </c>
      <c r="AL41">
        <v>1703.82</v>
      </c>
      <c r="AM41">
        <v>967.98</v>
      </c>
      <c r="AN41">
        <v>153.9</v>
      </c>
      <c r="AO41">
        <v>821.89</v>
      </c>
      <c r="AP41">
        <v>0</v>
      </c>
      <c r="AQ41">
        <v>89.53</v>
      </c>
      <c r="AR41">
        <v>11.68</v>
      </c>
      <c r="AS41">
        <v>0</v>
      </c>
      <c r="AT41">
        <v>106</v>
      </c>
      <c r="AU41">
        <v>54</v>
      </c>
      <c r="AV41">
        <v>1</v>
      </c>
      <c r="AW41">
        <v>1</v>
      </c>
      <c r="AZ41">
        <v>6.08</v>
      </c>
      <c r="BA41">
        <v>6.08</v>
      </c>
      <c r="BB41">
        <v>6.08</v>
      </c>
      <c r="BC41">
        <v>6.08</v>
      </c>
      <c r="BD41" t="s">
        <v>3</v>
      </c>
      <c r="BE41" t="s">
        <v>3</v>
      </c>
      <c r="BF41" t="s">
        <v>3</v>
      </c>
      <c r="BG41" t="s">
        <v>3</v>
      </c>
      <c r="BH41">
        <v>0</v>
      </c>
      <c r="BI41">
        <v>1</v>
      </c>
      <c r="BJ41" t="s">
        <v>103</v>
      </c>
      <c r="BM41">
        <v>10001</v>
      </c>
      <c r="BN41">
        <v>0</v>
      </c>
      <c r="BO41" t="s">
        <v>3</v>
      </c>
      <c r="BP41">
        <v>0</v>
      </c>
      <c r="BQ41">
        <v>2</v>
      </c>
      <c r="BR41">
        <v>0</v>
      </c>
      <c r="BS41">
        <v>6.08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3</v>
      </c>
      <c r="BZ41">
        <v>118</v>
      </c>
      <c r="CA41">
        <v>63</v>
      </c>
      <c r="CF41">
        <v>0</v>
      </c>
      <c r="CG41">
        <v>0</v>
      </c>
      <c r="CM41">
        <v>0</v>
      </c>
      <c r="CN41" t="s">
        <v>1308</v>
      </c>
      <c r="CO41">
        <v>0</v>
      </c>
      <c r="CP41">
        <f t="shared" si="37"/>
        <v>3547.5299999999997</v>
      </c>
      <c r="CQ41">
        <f t="shared" si="38"/>
        <v>10359.2256</v>
      </c>
      <c r="CR41">
        <f t="shared" si="39"/>
        <v>7356.6783999999998</v>
      </c>
      <c r="CS41">
        <f t="shared" si="40"/>
        <v>1169.6704</v>
      </c>
      <c r="CT41">
        <f t="shared" si="41"/>
        <v>5746.6336000000001</v>
      </c>
      <c r="CU41">
        <f t="shared" si="42"/>
        <v>0</v>
      </c>
      <c r="CV41">
        <f t="shared" si="43"/>
        <v>102.95949999999999</v>
      </c>
      <c r="CW41">
        <f t="shared" si="44"/>
        <v>14.6</v>
      </c>
      <c r="CX41">
        <f t="shared" si="45"/>
        <v>0</v>
      </c>
      <c r="CY41">
        <f t="shared" si="59"/>
        <v>1108.4844000000001</v>
      </c>
      <c r="CZ41">
        <f t="shared" si="60"/>
        <v>564.69960000000003</v>
      </c>
      <c r="DC41" t="s">
        <v>3</v>
      </c>
      <c r="DD41" t="s">
        <v>3</v>
      </c>
      <c r="DE41" t="s">
        <v>81</v>
      </c>
      <c r="DF41" t="s">
        <v>81</v>
      </c>
      <c r="DG41" t="s">
        <v>82</v>
      </c>
      <c r="DH41" t="s">
        <v>3</v>
      </c>
      <c r="DI41" t="s">
        <v>82</v>
      </c>
      <c r="DJ41" t="s">
        <v>81</v>
      </c>
      <c r="DK41" t="s">
        <v>3</v>
      </c>
      <c r="DL41" t="s">
        <v>3</v>
      </c>
      <c r="DM41" t="s">
        <v>3</v>
      </c>
      <c r="DN41">
        <v>0</v>
      </c>
      <c r="DO41">
        <v>0</v>
      </c>
      <c r="DP41">
        <v>1</v>
      </c>
      <c r="DQ41">
        <v>1</v>
      </c>
      <c r="DU41">
        <v>1005</v>
      </c>
      <c r="DV41" t="s">
        <v>15</v>
      </c>
      <c r="DW41" t="s">
        <v>15</v>
      </c>
      <c r="DX41">
        <v>100</v>
      </c>
      <c r="EE41">
        <v>39174503</v>
      </c>
      <c r="EF41">
        <v>2</v>
      </c>
      <c r="EG41" t="s">
        <v>17</v>
      </c>
      <c r="EH41">
        <v>0</v>
      </c>
      <c r="EI41" t="s">
        <v>3</v>
      </c>
      <c r="EJ41">
        <v>1</v>
      </c>
      <c r="EK41">
        <v>10001</v>
      </c>
      <c r="EL41" t="s">
        <v>104</v>
      </c>
      <c r="EM41" t="s">
        <v>105</v>
      </c>
      <c r="EO41" t="s">
        <v>85</v>
      </c>
      <c r="EQ41">
        <v>0</v>
      </c>
      <c r="ER41">
        <v>3493.69</v>
      </c>
      <c r="ES41">
        <v>1703.82</v>
      </c>
      <c r="ET41">
        <v>967.98</v>
      </c>
      <c r="EU41">
        <v>153.9</v>
      </c>
      <c r="EV41">
        <v>821.89</v>
      </c>
      <c r="EW41">
        <v>89.53</v>
      </c>
      <c r="EX41">
        <v>11.68</v>
      </c>
      <c r="EY41">
        <v>0</v>
      </c>
      <c r="FQ41">
        <v>0</v>
      </c>
      <c r="FR41">
        <f t="shared" si="48"/>
        <v>0</v>
      </c>
      <c r="FS41">
        <v>0</v>
      </c>
      <c r="FT41" t="s">
        <v>20</v>
      </c>
      <c r="FU41" t="s">
        <v>21</v>
      </c>
      <c r="FX41">
        <v>106.2</v>
      </c>
      <c r="FY41">
        <v>53.55</v>
      </c>
      <c r="GA41" t="s">
        <v>3</v>
      </c>
      <c r="GD41">
        <v>0</v>
      </c>
      <c r="GF41">
        <v>-2063365966</v>
      </c>
      <c r="GG41">
        <v>1</v>
      </c>
      <c r="GH41">
        <v>1</v>
      </c>
      <c r="GI41">
        <v>4</v>
      </c>
      <c r="GJ41">
        <v>0</v>
      </c>
      <c r="GK41">
        <f>ROUND(R41*(R12)/100,2)</f>
        <v>0</v>
      </c>
      <c r="GL41">
        <f t="shared" si="49"/>
        <v>0</v>
      </c>
      <c r="GM41">
        <f t="shared" si="50"/>
        <v>5220.71</v>
      </c>
      <c r="GN41">
        <f t="shared" si="51"/>
        <v>5220.71</v>
      </c>
      <c r="GO41">
        <f t="shared" si="52"/>
        <v>0</v>
      </c>
      <c r="GP41">
        <f t="shared" si="53"/>
        <v>0</v>
      </c>
      <c r="GR41">
        <v>0</v>
      </c>
      <c r="GS41">
        <v>3</v>
      </c>
      <c r="GT41">
        <v>0</v>
      </c>
      <c r="GU41" t="s">
        <v>3</v>
      </c>
      <c r="GV41">
        <f t="shared" si="54"/>
        <v>0</v>
      </c>
      <c r="GW41">
        <v>1</v>
      </c>
      <c r="GX41">
        <f t="shared" si="55"/>
        <v>0</v>
      </c>
      <c r="HA41">
        <v>0</v>
      </c>
      <c r="HB41">
        <v>0</v>
      </c>
      <c r="IK41">
        <v>0</v>
      </c>
    </row>
    <row r="42" spans="1:245" x14ac:dyDescent="0.2">
      <c r="A42">
        <v>18</v>
      </c>
      <c r="B42">
        <v>1</v>
      </c>
      <c r="C42">
        <v>35</v>
      </c>
      <c r="E42" t="s">
        <v>106</v>
      </c>
      <c r="F42" t="s">
        <v>107</v>
      </c>
      <c r="G42" t="s">
        <v>108</v>
      </c>
      <c r="H42" t="s">
        <v>89</v>
      </c>
      <c r="I42">
        <f>I41*J42</f>
        <v>9</v>
      </c>
      <c r="J42">
        <v>59.523809523809526</v>
      </c>
      <c r="O42">
        <f t="shared" si="21"/>
        <v>5180.8900000000003</v>
      </c>
      <c r="P42">
        <f t="shared" si="22"/>
        <v>5180.8900000000003</v>
      </c>
      <c r="Q42">
        <f t="shared" si="23"/>
        <v>0</v>
      </c>
      <c r="R42">
        <f t="shared" si="24"/>
        <v>0</v>
      </c>
      <c r="S42">
        <f t="shared" si="25"/>
        <v>0</v>
      </c>
      <c r="T42">
        <f t="shared" si="26"/>
        <v>0</v>
      </c>
      <c r="U42">
        <f t="shared" si="27"/>
        <v>0</v>
      </c>
      <c r="V42">
        <f t="shared" si="28"/>
        <v>0</v>
      </c>
      <c r="W42">
        <f t="shared" si="29"/>
        <v>0</v>
      </c>
      <c r="X42">
        <f t="shared" si="30"/>
        <v>0</v>
      </c>
      <c r="Y42">
        <f t="shared" si="31"/>
        <v>0</v>
      </c>
      <c r="AA42">
        <v>39269648</v>
      </c>
      <c r="AB42">
        <f t="shared" si="32"/>
        <v>94.68</v>
      </c>
      <c r="AC42">
        <f t="shared" si="56"/>
        <v>94.68</v>
      </c>
      <c r="AD42">
        <f>ROUND((((ET42)-(EU42))+AE42),2)</f>
        <v>0</v>
      </c>
      <c r="AE42">
        <f t="shared" ref="AE42:AF45" si="63">ROUND((EU42),2)</f>
        <v>0</v>
      </c>
      <c r="AF42">
        <f t="shared" si="63"/>
        <v>0</v>
      </c>
      <c r="AG42">
        <f t="shared" si="34"/>
        <v>0</v>
      </c>
      <c r="AH42">
        <f t="shared" ref="AH42:AI45" si="64">(EW42)</f>
        <v>0</v>
      </c>
      <c r="AI42">
        <f t="shared" si="64"/>
        <v>0</v>
      </c>
      <c r="AJ42">
        <f t="shared" si="36"/>
        <v>0</v>
      </c>
      <c r="AK42">
        <v>94.68</v>
      </c>
      <c r="AL42">
        <v>94.68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81</v>
      </c>
      <c r="AU42">
        <v>72</v>
      </c>
      <c r="AV42">
        <v>1</v>
      </c>
      <c r="AW42">
        <v>1</v>
      </c>
      <c r="AZ42">
        <v>6.08</v>
      </c>
      <c r="BA42">
        <v>1</v>
      </c>
      <c r="BB42">
        <v>1</v>
      </c>
      <c r="BC42">
        <v>6.08</v>
      </c>
      <c r="BD42" t="s">
        <v>3</v>
      </c>
      <c r="BE42" t="s">
        <v>3</v>
      </c>
      <c r="BF42" t="s">
        <v>3</v>
      </c>
      <c r="BG42" t="s">
        <v>3</v>
      </c>
      <c r="BH42">
        <v>3</v>
      </c>
      <c r="BI42">
        <v>1</v>
      </c>
      <c r="BJ42" t="s">
        <v>109</v>
      </c>
      <c r="BM42">
        <v>10001</v>
      </c>
      <c r="BN42">
        <v>0</v>
      </c>
      <c r="BO42" t="s">
        <v>3</v>
      </c>
      <c r="BP42">
        <v>0</v>
      </c>
      <c r="BQ42">
        <v>2</v>
      </c>
      <c r="BR42">
        <v>0</v>
      </c>
      <c r="BS42">
        <v>1</v>
      </c>
      <c r="BT42">
        <v>1</v>
      </c>
      <c r="BU42">
        <v>1</v>
      </c>
      <c r="BV42">
        <v>1</v>
      </c>
      <c r="BW42">
        <v>1</v>
      </c>
      <c r="BX42">
        <v>1</v>
      </c>
      <c r="BY42" t="s">
        <v>3</v>
      </c>
      <c r="BZ42">
        <v>90</v>
      </c>
      <c r="CA42">
        <v>85</v>
      </c>
      <c r="CF42">
        <v>0</v>
      </c>
      <c r="CG42">
        <v>0</v>
      </c>
      <c r="CM42">
        <v>0</v>
      </c>
      <c r="CN42" t="s">
        <v>3</v>
      </c>
      <c r="CO42">
        <v>0</v>
      </c>
      <c r="CP42">
        <f t="shared" si="37"/>
        <v>5180.8900000000003</v>
      </c>
      <c r="CQ42">
        <f t="shared" si="38"/>
        <v>575.65440000000001</v>
      </c>
      <c r="CR42">
        <f t="shared" si="39"/>
        <v>0</v>
      </c>
      <c r="CS42">
        <f t="shared" si="40"/>
        <v>0</v>
      </c>
      <c r="CT42">
        <f t="shared" si="41"/>
        <v>0</v>
      </c>
      <c r="CU42">
        <f t="shared" si="42"/>
        <v>0</v>
      </c>
      <c r="CV42">
        <f t="shared" si="43"/>
        <v>0</v>
      </c>
      <c r="CW42">
        <f t="shared" si="44"/>
        <v>0</v>
      </c>
      <c r="CX42">
        <f t="shared" si="45"/>
        <v>0</v>
      </c>
      <c r="CY42">
        <f t="shared" si="59"/>
        <v>0</v>
      </c>
      <c r="CZ42">
        <f t="shared" si="60"/>
        <v>0</v>
      </c>
      <c r="DC42" t="s">
        <v>3</v>
      </c>
      <c r="DD42" t="s">
        <v>3</v>
      </c>
      <c r="DE42" t="s">
        <v>3</v>
      </c>
      <c r="DF42" t="s">
        <v>3</v>
      </c>
      <c r="DG42" t="s">
        <v>3</v>
      </c>
      <c r="DH42" t="s">
        <v>3</v>
      </c>
      <c r="DI42" t="s">
        <v>3</v>
      </c>
      <c r="DJ42" t="s">
        <v>3</v>
      </c>
      <c r="DK42" t="s">
        <v>3</v>
      </c>
      <c r="DL42" t="s">
        <v>3</v>
      </c>
      <c r="DM42" t="s">
        <v>3</v>
      </c>
      <c r="DN42">
        <v>0</v>
      </c>
      <c r="DO42">
        <v>0</v>
      </c>
      <c r="DP42">
        <v>1</v>
      </c>
      <c r="DQ42">
        <v>1</v>
      </c>
      <c r="DU42">
        <v>1013</v>
      </c>
      <c r="DV42" t="s">
        <v>89</v>
      </c>
      <c r="DW42" t="s">
        <v>89</v>
      </c>
      <c r="DX42">
        <v>1</v>
      </c>
      <c r="EE42">
        <v>39174503</v>
      </c>
      <c r="EF42">
        <v>2</v>
      </c>
      <c r="EG42" t="s">
        <v>17</v>
      </c>
      <c r="EH42">
        <v>0</v>
      </c>
      <c r="EI42" t="s">
        <v>3</v>
      </c>
      <c r="EJ42">
        <v>1</v>
      </c>
      <c r="EK42">
        <v>10001</v>
      </c>
      <c r="EL42" t="s">
        <v>104</v>
      </c>
      <c r="EM42" t="s">
        <v>105</v>
      </c>
      <c r="EO42" t="s">
        <v>3</v>
      </c>
      <c r="EQ42">
        <v>0</v>
      </c>
      <c r="ER42">
        <v>94.68</v>
      </c>
      <c r="ES42">
        <v>94.68</v>
      </c>
      <c r="ET42">
        <v>0</v>
      </c>
      <c r="EU42">
        <v>0</v>
      </c>
      <c r="EV42">
        <v>0</v>
      </c>
      <c r="EW42">
        <v>0</v>
      </c>
      <c r="EX42">
        <v>0</v>
      </c>
      <c r="FQ42">
        <v>0</v>
      </c>
      <c r="FR42">
        <f t="shared" si="48"/>
        <v>0</v>
      </c>
      <c r="FS42">
        <v>0</v>
      </c>
      <c r="FT42" t="s">
        <v>20</v>
      </c>
      <c r="FU42" t="s">
        <v>21</v>
      </c>
      <c r="FX42">
        <v>81</v>
      </c>
      <c r="FY42">
        <v>72.25</v>
      </c>
      <c r="GA42" t="s">
        <v>3</v>
      </c>
      <c r="GD42">
        <v>0</v>
      </c>
      <c r="GF42">
        <v>-347778458</v>
      </c>
      <c r="GG42">
        <v>1</v>
      </c>
      <c r="GH42">
        <v>1</v>
      </c>
      <c r="GI42">
        <v>4</v>
      </c>
      <c r="GJ42">
        <v>0</v>
      </c>
      <c r="GK42">
        <f>ROUND(R42*(R12)/100,2)</f>
        <v>0</v>
      </c>
      <c r="GL42">
        <f t="shared" si="49"/>
        <v>0</v>
      </c>
      <c r="GM42">
        <f t="shared" si="50"/>
        <v>5180.8900000000003</v>
      </c>
      <c r="GN42">
        <f t="shared" si="51"/>
        <v>5180.8900000000003</v>
      </c>
      <c r="GO42">
        <f t="shared" si="52"/>
        <v>0</v>
      </c>
      <c r="GP42">
        <f t="shared" si="53"/>
        <v>0</v>
      </c>
      <c r="GR42">
        <v>0</v>
      </c>
      <c r="GS42">
        <v>3</v>
      </c>
      <c r="GT42">
        <v>0</v>
      </c>
      <c r="GU42" t="s">
        <v>3</v>
      </c>
      <c r="GV42">
        <f t="shared" si="54"/>
        <v>0</v>
      </c>
      <c r="GW42">
        <v>1</v>
      </c>
      <c r="GX42">
        <f t="shared" si="55"/>
        <v>0</v>
      </c>
      <c r="HA42">
        <v>0</v>
      </c>
      <c r="HB42">
        <v>0</v>
      </c>
      <c r="IK42">
        <v>0</v>
      </c>
    </row>
    <row r="43" spans="1:245" x14ac:dyDescent="0.2">
      <c r="A43">
        <v>18</v>
      </c>
      <c r="B43">
        <v>1</v>
      </c>
      <c r="C43">
        <v>40</v>
      </c>
      <c r="E43" t="s">
        <v>110</v>
      </c>
      <c r="F43" t="s">
        <v>111</v>
      </c>
      <c r="G43" t="s">
        <v>112</v>
      </c>
      <c r="H43" t="s">
        <v>89</v>
      </c>
      <c r="I43">
        <f>I41*J43</f>
        <v>3</v>
      </c>
      <c r="J43">
        <v>19.841269841269842</v>
      </c>
      <c r="O43">
        <f t="shared" si="21"/>
        <v>26191.91</v>
      </c>
      <c r="P43">
        <f t="shared" si="22"/>
        <v>26191.91</v>
      </c>
      <c r="Q43">
        <f t="shared" si="23"/>
        <v>0</v>
      </c>
      <c r="R43">
        <f t="shared" si="24"/>
        <v>0</v>
      </c>
      <c r="S43">
        <f t="shared" si="25"/>
        <v>0</v>
      </c>
      <c r="T43">
        <f t="shared" si="26"/>
        <v>0</v>
      </c>
      <c r="U43">
        <f t="shared" si="27"/>
        <v>0</v>
      </c>
      <c r="V43">
        <f t="shared" si="28"/>
        <v>0</v>
      </c>
      <c r="W43">
        <f t="shared" si="29"/>
        <v>0</v>
      </c>
      <c r="X43">
        <f t="shared" si="30"/>
        <v>0</v>
      </c>
      <c r="Y43">
        <f t="shared" si="31"/>
        <v>0</v>
      </c>
      <c r="AA43">
        <v>39269648</v>
      </c>
      <c r="AB43">
        <f t="shared" si="32"/>
        <v>1435.96</v>
      </c>
      <c r="AC43">
        <f t="shared" si="56"/>
        <v>1435.96</v>
      </c>
      <c r="AD43">
        <f>ROUND((((ET43)-(EU43))+AE43),2)</f>
        <v>0</v>
      </c>
      <c r="AE43">
        <f t="shared" si="63"/>
        <v>0</v>
      </c>
      <c r="AF43">
        <f t="shared" si="63"/>
        <v>0</v>
      </c>
      <c r="AG43">
        <f t="shared" si="34"/>
        <v>0</v>
      </c>
      <c r="AH43">
        <f t="shared" si="64"/>
        <v>0</v>
      </c>
      <c r="AI43">
        <f t="shared" si="64"/>
        <v>0</v>
      </c>
      <c r="AJ43">
        <f t="shared" si="36"/>
        <v>0</v>
      </c>
      <c r="AK43">
        <v>1435.96</v>
      </c>
      <c r="AL43">
        <v>1435.96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106</v>
      </c>
      <c r="AU43">
        <v>54</v>
      </c>
      <c r="AV43">
        <v>1</v>
      </c>
      <c r="AW43">
        <v>1</v>
      </c>
      <c r="AZ43">
        <v>6.08</v>
      </c>
      <c r="BA43">
        <v>1</v>
      </c>
      <c r="BB43">
        <v>1</v>
      </c>
      <c r="BC43">
        <v>6.08</v>
      </c>
      <c r="BD43" t="s">
        <v>3</v>
      </c>
      <c r="BE43" t="s">
        <v>3</v>
      </c>
      <c r="BF43" t="s">
        <v>3</v>
      </c>
      <c r="BG43" t="s">
        <v>3</v>
      </c>
      <c r="BH43">
        <v>3</v>
      </c>
      <c r="BI43">
        <v>1</v>
      </c>
      <c r="BJ43" t="s">
        <v>113</v>
      </c>
      <c r="BM43">
        <v>10001</v>
      </c>
      <c r="BN43">
        <v>0</v>
      </c>
      <c r="BO43" t="s">
        <v>3</v>
      </c>
      <c r="BP43">
        <v>0</v>
      </c>
      <c r="BQ43">
        <v>2</v>
      </c>
      <c r="BR43">
        <v>0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3</v>
      </c>
      <c r="BZ43">
        <v>118</v>
      </c>
      <c r="CA43">
        <v>63</v>
      </c>
      <c r="CF43">
        <v>0</v>
      </c>
      <c r="CG43">
        <v>0</v>
      </c>
      <c r="CM43">
        <v>0</v>
      </c>
      <c r="CN43" t="s">
        <v>3</v>
      </c>
      <c r="CO43">
        <v>0</v>
      </c>
      <c r="CP43">
        <f t="shared" si="37"/>
        <v>26191.91</v>
      </c>
      <c r="CQ43">
        <f t="shared" si="38"/>
        <v>8730.6368000000002</v>
      </c>
      <c r="CR43">
        <f t="shared" si="39"/>
        <v>0</v>
      </c>
      <c r="CS43">
        <f t="shared" si="40"/>
        <v>0</v>
      </c>
      <c r="CT43">
        <f t="shared" si="41"/>
        <v>0</v>
      </c>
      <c r="CU43">
        <f t="shared" si="42"/>
        <v>0</v>
      </c>
      <c r="CV43">
        <f t="shared" si="43"/>
        <v>0</v>
      </c>
      <c r="CW43">
        <f t="shared" si="44"/>
        <v>0</v>
      </c>
      <c r="CX43">
        <f t="shared" si="45"/>
        <v>0</v>
      </c>
      <c r="CY43">
        <f t="shared" si="59"/>
        <v>0</v>
      </c>
      <c r="CZ43">
        <f t="shared" si="60"/>
        <v>0</v>
      </c>
      <c r="DC43" t="s">
        <v>3</v>
      </c>
      <c r="DD43" t="s">
        <v>3</v>
      </c>
      <c r="DE43" t="s">
        <v>3</v>
      </c>
      <c r="DF43" t="s">
        <v>3</v>
      </c>
      <c r="DG43" t="s">
        <v>3</v>
      </c>
      <c r="DH43" t="s">
        <v>3</v>
      </c>
      <c r="DI43" t="s">
        <v>3</v>
      </c>
      <c r="DJ43" t="s">
        <v>3</v>
      </c>
      <c r="DK43" t="s">
        <v>3</v>
      </c>
      <c r="DL43" t="s">
        <v>3</v>
      </c>
      <c r="DM43" t="s">
        <v>3</v>
      </c>
      <c r="DN43">
        <v>0</v>
      </c>
      <c r="DO43">
        <v>0</v>
      </c>
      <c r="DP43">
        <v>1</v>
      </c>
      <c r="DQ43">
        <v>1</v>
      </c>
      <c r="DU43">
        <v>1013</v>
      </c>
      <c r="DV43" t="s">
        <v>89</v>
      </c>
      <c r="DW43" t="s">
        <v>89</v>
      </c>
      <c r="DX43">
        <v>1</v>
      </c>
      <c r="EE43">
        <v>39174503</v>
      </c>
      <c r="EF43">
        <v>2</v>
      </c>
      <c r="EG43" t="s">
        <v>17</v>
      </c>
      <c r="EH43">
        <v>0</v>
      </c>
      <c r="EI43" t="s">
        <v>3</v>
      </c>
      <c r="EJ43">
        <v>1</v>
      </c>
      <c r="EK43">
        <v>10001</v>
      </c>
      <c r="EL43" t="s">
        <v>104</v>
      </c>
      <c r="EM43" t="s">
        <v>105</v>
      </c>
      <c r="EO43" t="s">
        <v>3</v>
      </c>
      <c r="EQ43">
        <v>0</v>
      </c>
      <c r="ER43">
        <v>1435.96</v>
      </c>
      <c r="ES43">
        <v>1435.96</v>
      </c>
      <c r="ET43">
        <v>0</v>
      </c>
      <c r="EU43">
        <v>0</v>
      </c>
      <c r="EV43">
        <v>0</v>
      </c>
      <c r="EW43">
        <v>0</v>
      </c>
      <c r="EX43">
        <v>0</v>
      </c>
      <c r="FQ43">
        <v>0</v>
      </c>
      <c r="FR43">
        <f t="shared" si="48"/>
        <v>0</v>
      </c>
      <c r="FS43">
        <v>0</v>
      </c>
      <c r="FT43" t="s">
        <v>20</v>
      </c>
      <c r="FU43" t="s">
        <v>21</v>
      </c>
      <c r="FX43">
        <v>106.2</v>
      </c>
      <c r="FY43">
        <v>53.55</v>
      </c>
      <c r="GA43" t="s">
        <v>3</v>
      </c>
      <c r="GD43">
        <v>0</v>
      </c>
      <c r="GF43">
        <v>624213960</v>
      </c>
      <c r="GG43">
        <v>1</v>
      </c>
      <c r="GH43">
        <v>1</v>
      </c>
      <c r="GI43">
        <v>4</v>
      </c>
      <c r="GJ43">
        <v>0</v>
      </c>
      <c r="GK43">
        <f>ROUND(R43*(R12)/100,2)</f>
        <v>0</v>
      </c>
      <c r="GL43">
        <f t="shared" si="49"/>
        <v>0</v>
      </c>
      <c r="GM43">
        <f t="shared" si="50"/>
        <v>26191.91</v>
      </c>
      <c r="GN43">
        <f t="shared" si="51"/>
        <v>26191.91</v>
      </c>
      <c r="GO43">
        <f t="shared" si="52"/>
        <v>0</v>
      </c>
      <c r="GP43">
        <f t="shared" si="53"/>
        <v>0</v>
      </c>
      <c r="GR43">
        <v>0</v>
      </c>
      <c r="GS43">
        <v>3</v>
      </c>
      <c r="GT43">
        <v>0</v>
      </c>
      <c r="GU43" t="s">
        <v>3</v>
      </c>
      <c r="GV43">
        <f t="shared" si="54"/>
        <v>0</v>
      </c>
      <c r="GW43">
        <v>1</v>
      </c>
      <c r="GX43">
        <f t="shared" si="55"/>
        <v>0</v>
      </c>
      <c r="HA43">
        <v>0</v>
      </c>
      <c r="HB43">
        <v>0</v>
      </c>
      <c r="IK43">
        <v>0</v>
      </c>
    </row>
    <row r="44" spans="1:245" x14ac:dyDescent="0.2">
      <c r="A44">
        <v>18</v>
      </c>
      <c r="B44">
        <v>1</v>
      </c>
      <c r="C44">
        <v>39</v>
      </c>
      <c r="E44" t="s">
        <v>114</v>
      </c>
      <c r="F44" t="s">
        <v>115</v>
      </c>
      <c r="G44" t="s">
        <v>116</v>
      </c>
      <c r="H44" t="s">
        <v>89</v>
      </c>
      <c r="I44">
        <f>I41*J44</f>
        <v>3</v>
      </c>
      <c r="J44">
        <v>19.841269841269842</v>
      </c>
      <c r="O44">
        <f t="shared" si="21"/>
        <v>26191.91</v>
      </c>
      <c r="P44">
        <f t="shared" si="22"/>
        <v>26191.91</v>
      </c>
      <c r="Q44">
        <f t="shared" si="23"/>
        <v>0</v>
      </c>
      <c r="R44">
        <f t="shared" si="24"/>
        <v>0</v>
      </c>
      <c r="S44">
        <f t="shared" si="25"/>
        <v>0</v>
      </c>
      <c r="T44">
        <f t="shared" si="26"/>
        <v>0</v>
      </c>
      <c r="U44">
        <f t="shared" si="27"/>
        <v>0</v>
      </c>
      <c r="V44">
        <f t="shared" si="28"/>
        <v>0</v>
      </c>
      <c r="W44">
        <f t="shared" si="29"/>
        <v>0</v>
      </c>
      <c r="X44">
        <f t="shared" si="30"/>
        <v>0</v>
      </c>
      <c r="Y44">
        <f t="shared" si="31"/>
        <v>0</v>
      </c>
      <c r="AA44">
        <v>39269648</v>
      </c>
      <c r="AB44">
        <f t="shared" si="32"/>
        <v>1435.96</v>
      </c>
      <c r="AC44">
        <f t="shared" si="56"/>
        <v>1435.96</v>
      </c>
      <c r="AD44">
        <f>ROUND((((ET44)-(EU44))+AE44),2)</f>
        <v>0</v>
      </c>
      <c r="AE44">
        <f t="shared" si="63"/>
        <v>0</v>
      </c>
      <c r="AF44">
        <f t="shared" si="63"/>
        <v>0</v>
      </c>
      <c r="AG44">
        <f t="shared" si="34"/>
        <v>0</v>
      </c>
      <c r="AH44">
        <f t="shared" si="64"/>
        <v>0</v>
      </c>
      <c r="AI44">
        <f t="shared" si="64"/>
        <v>0</v>
      </c>
      <c r="AJ44">
        <f t="shared" si="36"/>
        <v>0</v>
      </c>
      <c r="AK44">
        <v>1435.96</v>
      </c>
      <c r="AL44">
        <v>1435.96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106</v>
      </c>
      <c r="AU44">
        <v>54</v>
      </c>
      <c r="AV44">
        <v>1</v>
      </c>
      <c r="AW44">
        <v>1</v>
      </c>
      <c r="AZ44">
        <v>6.08</v>
      </c>
      <c r="BA44">
        <v>1</v>
      </c>
      <c r="BB44">
        <v>1</v>
      </c>
      <c r="BC44">
        <v>6.08</v>
      </c>
      <c r="BD44" t="s">
        <v>3</v>
      </c>
      <c r="BE44" t="s">
        <v>3</v>
      </c>
      <c r="BF44" t="s">
        <v>3</v>
      </c>
      <c r="BG44" t="s">
        <v>3</v>
      </c>
      <c r="BH44">
        <v>3</v>
      </c>
      <c r="BI44">
        <v>1</v>
      </c>
      <c r="BJ44" t="s">
        <v>117</v>
      </c>
      <c r="BM44">
        <v>10001</v>
      </c>
      <c r="BN44">
        <v>0</v>
      </c>
      <c r="BO44" t="s">
        <v>3</v>
      </c>
      <c r="BP44">
        <v>0</v>
      </c>
      <c r="BQ44">
        <v>2</v>
      </c>
      <c r="BR44">
        <v>0</v>
      </c>
      <c r="BS44">
        <v>1</v>
      </c>
      <c r="BT44">
        <v>1</v>
      </c>
      <c r="BU44">
        <v>1</v>
      </c>
      <c r="BV44">
        <v>1</v>
      </c>
      <c r="BW44">
        <v>1</v>
      </c>
      <c r="BX44">
        <v>1</v>
      </c>
      <c r="BY44" t="s">
        <v>3</v>
      </c>
      <c r="BZ44">
        <v>118</v>
      </c>
      <c r="CA44">
        <v>63</v>
      </c>
      <c r="CF44">
        <v>0</v>
      </c>
      <c r="CG44">
        <v>0</v>
      </c>
      <c r="CM44">
        <v>0</v>
      </c>
      <c r="CN44" t="s">
        <v>3</v>
      </c>
      <c r="CO44">
        <v>0</v>
      </c>
      <c r="CP44">
        <f t="shared" si="37"/>
        <v>26191.91</v>
      </c>
      <c r="CQ44">
        <f t="shared" si="38"/>
        <v>8730.6368000000002</v>
      </c>
      <c r="CR44">
        <f t="shared" si="39"/>
        <v>0</v>
      </c>
      <c r="CS44">
        <f t="shared" si="40"/>
        <v>0</v>
      </c>
      <c r="CT44">
        <f t="shared" si="41"/>
        <v>0</v>
      </c>
      <c r="CU44">
        <f t="shared" si="42"/>
        <v>0</v>
      </c>
      <c r="CV44">
        <f t="shared" si="43"/>
        <v>0</v>
      </c>
      <c r="CW44">
        <f t="shared" si="44"/>
        <v>0</v>
      </c>
      <c r="CX44">
        <f t="shared" si="45"/>
        <v>0</v>
      </c>
      <c r="CY44">
        <f t="shared" si="59"/>
        <v>0</v>
      </c>
      <c r="CZ44">
        <f t="shared" si="60"/>
        <v>0</v>
      </c>
      <c r="DC44" t="s">
        <v>3</v>
      </c>
      <c r="DD44" t="s">
        <v>3</v>
      </c>
      <c r="DE44" t="s">
        <v>3</v>
      </c>
      <c r="DF44" t="s">
        <v>3</v>
      </c>
      <c r="DG44" t="s">
        <v>3</v>
      </c>
      <c r="DH44" t="s">
        <v>3</v>
      </c>
      <c r="DI44" t="s">
        <v>3</v>
      </c>
      <c r="DJ44" t="s">
        <v>3</v>
      </c>
      <c r="DK44" t="s">
        <v>3</v>
      </c>
      <c r="DL44" t="s">
        <v>3</v>
      </c>
      <c r="DM44" t="s">
        <v>3</v>
      </c>
      <c r="DN44">
        <v>0</v>
      </c>
      <c r="DO44">
        <v>0</v>
      </c>
      <c r="DP44">
        <v>1</v>
      </c>
      <c r="DQ44">
        <v>1</v>
      </c>
      <c r="DU44">
        <v>1013</v>
      </c>
      <c r="DV44" t="s">
        <v>89</v>
      </c>
      <c r="DW44" t="s">
        <v>89</v>
      </c>
      <c r="DX44">
        <v>1</v>
      </c>
      <c r="EE44">
        <v>39174503</v>
      </c>
      <c r="EF44">
        <v>2</v>
      </c>
      <c r="EG44" t="s">
        <v>17</v>
      </c>
      <c r="EH44">
        <v>0</v>
      </c>
      <c r="EI44" t="s">
        <v>3</v>
      </c>
      <c r="EJ44">
        <v>1</v>
      </c>
      <c r="EK44">
        <v>10001</v>
      </c>
      <c r="EL44" t="s">
        <v>104</v>
      </c>
      <c r="EM44" t="s">
        <v>105</v>
      </c>
      <c r="EO44" t="s">
        <v>3</v>
      </c>
      <c r="EQ44">
        <v>0</v>
      </c>
      <c r="ER44">
        <v>1435.96</v>
      </c>
      <c r="ES44">
        <v>1435.96</v>
      </c>
      <c r="ET44">
        <v>0</v>
      </c>
      <c r="EU44">
        <v>0</v>
      </c>
      <c r="EV44">
        <v>0</v>
      </c>
      <c r="EW44">
        <v>0</v>
      </c>
      <c r="EX44">
        <v>0</v>
      </c>
      <c r="FQ44">
        <v>0</v>
      </c>
      <c r="FR44">
        <f t="shared" si="48"/>
        <v>0</v>
      </c>
      <c r="FS44">
        <v>0</v>
      </c>
      <c r="FT44" t="s">
        <v>20</v>
      </c>
      <c r="FU44" t="s">
        <v>21</v>
      </c>
      <c r="FX44">
        <v>106.2</v>
      </c>
      <c r="FY44">
        <v>53.55</v>
      </c>
      <c r="GA44" t="s">
        <v>3</v>
      </c>
      <c r="GD44">
        <v>0</v>
      </c>
      <c r="GF44">
        <v>313837372</v>
      </c>
      <c r="GG44">
        <v>1</v>
      </c>
      <c r="GH44">
        <v>1</v>
      </c>
      <c r="GI44">
        <v>4</v>
      </c>
      <c r="GJ44">
        <v>0</v>
      </c>
      <c r="GK44">
        <f>ROUND(R44*(R12)/100,2)</f>
        <v>0</v>
      </c>
      <c r="GL44">
        <f t="shared" si="49"/>
        <v>0</v>
      </c>
      <c r="GM44">
        <f t="shared" si="50"/>
        <v>26191.91</v>
      </c>
      <c r="GN44">
        <f t="shared" si="51"/>
        <v>26191.91</v>
      </c>
      <c r="GO44">
        <f t="shared" si="52"/>
        <v>0</v>
      </c>
      <c r="GP44">
        <f t="shared" si="53"/>
        <v>0</v>
      </c>
      <c r="GR44">
        <v>0</v>
      </c>
      <c r="GS44">
        <v>3</v>
      </c>
      <c r="GT44">
        <v>0</v>
      </c>
      <c r="GU44" t="s">
        <v>3</v>
      </c>
      <c r="GV44">
        <f t="shared" si="54"/>
        <v>0</v>
      </c>
      <c r="GW44">
        <v>1</v>
      </c>
      <c r="GX44">
        <f t="shared" si="55"/>
        <v>0</v>
      </c>
      <c r="HA44">
        <v>0</v>
      </c>
      <c r="HB44">
        <v>0</v>
      </c>
      <c r="IK44">
        <v>0</v>
      </c>
    </row>
    <row r="45" spans="1:245" x14ac:dyDescent="0.2">
      <c r="A45">
        <v>18</v>
      </c>
      <c r="B45">
        <v>1</v>
      </c>
      <c r="C45">
        <v>41</v>
      </c>
      <c r="E45" t="s">
        <v>118</v>
      </c>
      <c r="F45" t="s">
        <v>111</v>
      </c>
      <c r="G45" t="s">
        <v>119</v>
      </c>
      <c r="H45" t="s">
        <v>89</v>
      </c>
      <c r="I45">
        <f>I41*J45</f>
        <v>3</v>
      </c>
      <c r="J45">
        <v>19.841269841269842</v>
      </c>
      <c r="O45">
        <f t="shared" si="21"/>
        <v>26191.91</v>
      </c>
      <c r="P45">
        <f t="shared" si="22"/>
        <v>26191.91</v>
      </c>
      <c r="Q45">
        <f t="shared" si="23"/>
        <v>0</v>
      </c>
      <c r="R45">
        <f t="shared" si="24"/>
        <v>0</v>
      </c>
      <c r="S45">
        <f t="shared" si="25"/>
        <v>0</v>
      </c>
      <c r="T45">
        <f t="shared" si="26"/>
        <v>0</v>
      </c>
      <c r="U45">
        <f t="shared" si="27"/>
        <v>0</v>
      </c>
      <c r="V45">
        <f t="shared" si="28"/>
        <v>0</v>
      </c>
      <c r="W45">
        <f t="shared" si="29"/>
        <v>0</v>
      </c>
      <c r="X45">
        <f t="shared" si="30"/>
        <v>0</v>
      </c>
      <c r="Y45">
        <f t="shared" si="31"/>
        <v>0</v>
      </c>
      <c r="AA45">
        <v>39269648</v>
      </c>
      <c r="AB45">
        <f t="shared" si="32"/>
        <v>1435.96</v>
      </c>
      <c r="AC45">
        <f t="shared" si="56"/>
        <v>1435.96</v>
      </c>
      <c r="AD45">
        <f>ROUND((((ET45)-(EU45))+AE45),2)</f>
        <v>0</v>
      </c>
      <c r="AE45">
        <f t="shared" si="63"/>
        <v>0</v>
      </c>
      <c r="AF45">
        <f t="shared" si="63"/>
        <v>0</v>
      </c>
      <c r="AG45">
        <f t="shared" si="34"/>
        <v>0</v>
      </c>
      <c r="AH45">
        <f t="shared" si="64"/>
        <v>0</v>
      </c>
      <c r="AI45">
        <f t="shared" si="64"/>
        <v>0</v>
      </c>
      <c r="AJ45">
        <f t="shared" si="36"/>
        <v>0</v>
      </c>
      <c r="AK45">
        <v>1435.96</v>
      </c>
      <c r="AL45">
        <v>1435.96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106</v>
      </c>
      <c r="AU45">
        <v>54</v>
      </c>
      <c r="AV45">
        <v>1</v>
      </c>
      <c r="AW45">
        <v>1</v>
      </c>
      <c r="AZ45">
        <v>6.08</v>
      </c>
      <c r="BA45">
        <v>1</v>
      </c>
      <c r="BB45">
        <v>1</v>
      </c>
      <c r="BC45">
        <v>6.08</v>
      </c>
      <c r="BD45" t="s">
        <v>3</v>
      </c>
      <c r="BE45" t="s">
        <v>3</v>
      </c>
      <c r="BF45" t="s">
        <v>3</v>
      </c>
      <c r="BG45" t="s">
        <v>3</v>
      </c>
      <c r="BH45">
        <v>3</v>
      </c>
      <c r="BI45">
        <v>1</v>
      </c>
      <c r="BJ45" t="s">
        <v>113</v>
      </c>
      <c r="BM45">
        <v>10001</v>
      </c>
      <c r="BN45">
        <v>0</v>
      </c>
      <c r="BO45" t="s">
        <v>3</v>
      </c>
      <c r="BP45">
        <v>0</v>
      </c>
      <c r="BQ45">
        <v>2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3</v>
      </c>
      <c r="BZ45">
        <v>118</v>
      </c>
      <c r="CA45">
        <v>63</v>
      </c>
      <c r="CF45">
        <v>0</v>
      </c>
      <c r="CG45">
        <v>0</v>
      </c>
      <c r="CM45">
        <v>0</v>
      </c>
      <c r="CN45" t="s">
        <v>3</v>
      </c>
      <c r="CO45">
        <v>0</v>
      </c>
      <c r="CP45">
        <f t="shared" si="37"/>
        <v>26191.91</v>
      </c>
      <c r="CQ45">
        <f t="shared" si="38"/>
        <v>8730.6368000000002</v>
      </c>
      <c r="CR45">
        <f t="shared" si="39"/>
        <v>0</v>
      </c>
      <c r="CS45">
        <f t="shared" si="40"/>
        <v>0</v>
      </c>
      <c r="CT45">
        <f t="shared" si="41"/>
        <v>0</v>
      </c>
      <c r="CU45">
        <f t="shared" si="42"/>
        <v>0</v>
      </c>
      <c r="CV45">
        <f t="shared" si="43"/>
        <v>0</v>
      </c>
      <c r="CW45">
        <f t="shared" si="44"/>
        <v>0</v>
      </c>
      <c r="CX45">
        <f t="shared" si="45"/>
        <v>0</v>
      </c>
      <c r="CY45">
        <f t="shared" si="59"/>
        <v>0</v>
      </c>
      <c r="CZ45">
        <f t="shared" si="60"/>
        <v>0</v>
      </c>
      <c r="DC45" t="s">
        <v>3</v>
      </c>
      <c r="DD45" t="s">
        <v>3</v>
      </c>
      <c r="DE45" t="s">
        <v>3</v>
      </c>
      <c r="DF45" t="s">
        <v>3</v>
      </c>
      <c r="DG45" t="s">
        <v>3</v>
      </c>
      <c r="DH45" t="s">
        <v>3</v>
      </c>
      <c r="DI45" t="s">
        <v>3</v>
      </c>
      <c r="DJ45" t="s">
        <v>3</v>
      </c>
      <c r="DK45" t="s">
        <v>3</v>
      </c>
      <c r="DL45" t="s">
        <v>3</v>
      </c>
      <c r="DM45" t="s">
        <v>3</v>
      </c>
      <c r="DN45">
        <v>0</v>
      </c>
      <c r="DO45">
        <v>0</v>
      </c>
      <c r="DP45">
        <v>1</v>
      </c>
      <c r="DQ45">
        <v>1</v>
      </c>
      <c r="DU45">
        <v>1013</v>
      </c>
      <c r="DV45" t="s">
        <v>89</v>
      </c>
      <c r="DW45" t="s">
        <v>89</v>
      </c>
      <c r="DX45">
        <v>1</v>
      </c>
      <c r="EE45">
        <v>39174503</v>
      </c>
      <c r="EF45">
        <v>2</v>
      </c>
      <c r="EG45" t="s">
        <v>17</v>
      </c>
      <c r="EH45">
        <v>0</v>
      </c>
      <c r="EI45" t="s">
        <v>3</v>
      </c>
      <c r="EJ45">
        <v>1</v>
      </c>
      <c r="EK45">
        <v>10001</v>
      </c>
      <c r="EL45" t="s">
        <v>104</v>
      </c>
      <c r="EM45" t="s">
        <v>105</v>
      </c>
      <c r="EO45" t="s">
        <v>3</v>
      </c>
      <c r="EQ45">
        <v>0</v>
      </c>
      <c r="ER45">
        <v>1435.96</v>
      </c>
      <c r="ES45">
        <v>1435.96</v>
      </c>
      <c r="ET45">
        <v>0</v>
      </c>
      <c r="EU45">
        <v>0</v>
      </c>
      <c r="EV45">
        <v>0</v>
      </c>
      <c r="EW45">
        <v>0</v>
      </c>
      <c r="EX45">
        <v>0</v>
      </c>
      <c r="FQ45">
        <v>0</v>
      </c>
      <c r="FR45">
        <f t="shared" si="48"/>
        <v>0</v>
      </c>
      <c r="FS45">
        <v>0</v>
      </c>
      <c r="FT45" t="s">
        <v>20</v>
      </c>
      <c r="FU45" t="s">
        <v>21</v>
      </c>
      <c r="FX45">
        <v>106.2</v>
      </c>
      <c r="FY45">
        <v>53.55</v>
      </c>
      <c r="GA45" t="s">
        <v>3</v>
      </c>
      <c r="GD45">
        <v>0</v>
      </c>
      <c r="GF45">
        <v>434059023</v>
      </c>
      <c r="GG45">
        <v>1</v>
      </c>
      <c r="GH45">
        <v>1</v>
      </c>
      <c r="GI45">
        <v>4</v>
      </c>
      <c r="GJ45">
        <v>0</v>
      </c>
      <c r="GK45">
        <f>ROUND(R45*(R12)/100,2)</f>
        <v>0</v>
      </c>
      <c r="GL45">
        <f t="shared" si="49"/>
        <v>0</v>
      </c>
      <c r="GM45">
        <f t="shared" si="50"/>
        <v>26191.91</v>
      </c>
      <c r="GN45">
        <f t="shared" si="51"/>
        <v>26191.91</v>
      </c>
      <c r="GO45">
        <f t="shared" si="52"/>
        <v>0</v>
      </c>
      <c r="GP45">
        <f t="shared" si="53"/>
        <v>0</v>
      </c>
      <c r="GR45">
        <v>0</v>
      </c>
      <c r="GS45">
        <v>3</v>
      </c>
      <c r="GT45">
        <v>0</v>
      </c>
      <c r="GU45" t="s">
        <v>3</v>
      </c>
      <c r="GV45">
        <f t="shared" si="54"/>
        <v>0</v>
      </c>
      <c r="GW45">
        <v>1</v>
      </c>
      <c r="GX45">
        <f t="shared" si="55"/>
        <v>0</v>
      </c>
      <c r="HA45">
        <v>0</v>
      </c>
      <c r="HB45">
        <v>0</v>
      </c>
      <c r="IK45">
        <v>0</v>
      </c>
    </row>
    <row r="46" spans="1:245" x14ac:dyDescent="0.2">
      <c r="A46">
        <v>17</v>
      </c>
      <c r="B46">
        <v>1</v>
      </c>
      <c r="C46">
        <f>ROW(SmtRes!A53)</f>
        <v>53</v>
      </c>
      <c r="D46">
        <f>ROW(EtalonRes!A57)</f>
        <v>57</v>
      </c>
      <c r="E46" t="s">
        <v>120</v>
      </c>
      <c r="F46" t="s">
        <v>121</v>
      </c>
      <c r="G46" t="s">
        <v>122</v>
      </c>
      <c r="H46" t="s">
        <v>15</v>
      </c>
      <c r="I46">
        <f>ROUND(14.82/100,9)</f>
        <v>0.1482</v>
      </c>
      <c r="J46">
        <v>0</v>
      </c>
      <c r="O46">
        <f t="shared" si="21"/>
        <v>2688.29</v>
      </c>
      <c r="P46">
        <f t="shared" si="22"/>
        <v>1056.24</v>
      </c>
      <c r="Q46">
        <f t="shared" si="23"/>
        <v>842.19</v>
      </c>
      <c r="R46">
        <f t="shared" si="24"/>
        <v>134.69999999999999</v>
      </c>
      <c r="S46">
        <f t="shared" si="25"/>
        <v>789.86</v>
      </c>
      <c r="T46">
        <f t="shared" si="26"/>
        <v>0</v>
      </c>
      <c r="U46">
        <f t="shared" si="27"/>
        <v>13.8201687</v>
      </c>
      <c r="V46">
        <f t="shared" si="28"/>
        <v>1.6950375</v>
      </c>
      <c r="W46">
        <f t="shared" si="29"/>
        <v>0</v>
      </c>
      <c r="X46">
        <f t="shared" si="30"/>
        <v>980.03</v>
      </c>
      <c r="Y46">
        <f t="shared" si="31"/>
        <v>499.26</v>
      </c>
      <c r="AA46">
        <v>39269648</v>
      </c>
      <c r="AB46">
        <f t="shared" si="32"/>
        <v>2983.48</v>
      </c>
      <c r="AC46">
        <f t="shared" si="56"/>
        <v>1172.22</v>
      </c>
      <c r="AD46">
        <f>ROUND(((((ET46*1.25))-((EU46*1.25)))+AE46),2)</f>
        <v>934.67</v>
      </c>
      <c r="AE46">
        <f>ROUND(((EU46*1.25)),2)</f>
        <v>149.49</v>
      </c>
      <c r="AF46">
        <f>ROUND(((EV46*1.15)),2)</f>
        <v>876.59</v>
      </c>
      <c r="AG46">
        <f t="shared" si="34"/>
        <v>0</v>
      </c>
      <c r="AH46">
        <f>((EW46*1.15))</f>
        <v>93.253500000000003</v>
      </c>
      <c r="AI46">
        <f>((EX46*1.25))</f>
        <v>11.4375</v>
      </c>
      <c r="AJ46">
        <f t="shared" si="36"/>
        <v>0</v>
      </c>
      <c r="AK46">
        <v>2682.2</v>
      </c>
      <c r="AL46">
        <v>1172.22</v>
      </c>
      <c r="AM46">
        <v>747.73</v>
      </c>
      <c r="AN46">
        <v>119.59</v>
      </c>
      <c r="AO46">
        <v>762.25</v>
      </c>
      <c r="AP46">
        <v>0</v>
      </c>
      <c r="AQ46">
        <v>81.09</v>
      </c>
      <c r="AR46">
        <v>9.15</v>
      </c>
      <c r="AS46">
        <v>0</v>
      </c>
      <c r="AT46">
        <v>106</v>
      </c>
      <c r="AU46">
        <v>54</v>
      </c>
      <c r="AV46">
        <v>1</v>
      </c>
      <c r="AW46">
        <v>1</v>
      </c>
      <c r="AZ46">
        <v>6.08</v>
      </c>
      <c r="BA46">
        <v>6.08</v>
      </c>
      <c r="BB46">
        <v>6.08</v>
      </c>
      <c r="BC46">
        <v>6.08</v>
      </c>
      <c r="BD46" t="s">
        <v>3</v>
      </c>
      <c r="BE46" t="s">
        <v>3</v>
      </c>
      <c r="BF46" t="s">
        <v>3</v>
      </c>
      <c r="BG46" t="s">
        <v>3</v>
      </c>
      <c r="BH46">
        <v>0</v>
      </c>
      <c r="BI46">
        <v>1</v>
      </c>
      <c r="BJ46" t="s">
        <v>123</v>
      </c>
      <c r="BM46">
        <v>10001</v>
      </c>
      <c r="BN46">
        <v>0</v>
      </c>
      <c r="BO46" t="s">
        <v>3</v>
      </c>
      <c r="BP46">
        <v>0</v>
      </c>
      <c r="BQ46">
        <v>2</v>
      </c>
      <c r="BR46">
        <v>0</v>
      </c>
      <c r="BS46">
        <v>6.08</v>
      </c>
      <c r="BT46">
        <v>1</v>
      </c>
      <c r="BU46">
        <v>1</v>
      </c>
      <c r="BV46">
        <v>1</v>
      </c>
      <c r="BW46">
        <v>1</v>
      </c>
      <c r="BX46">
        <v>1</v>
      </c>
      <c r="BY46" t="s">
        <v>3</v>
      </c>
      <c r="BZ46">
        <v>118</v>
      </c>
      <c r="CA46">
        <v>63</v>
      </c>
      <c r="CF46">
        <v>0</v>
      </c>
      <c r="CG46">
        <v>0</v>
      </c>
      <c r="CM46">
        <v>0</v>
      </c>
      <c r="CN46" t="s">
        <v>1308</v>
      </c>
      <c r="CO46">
        <v>0</v>
      </c>
      <c r="CP46">
        <f t="shared" si="37"/>
        <v>2688.29</v>
      </c>
      <c r="CQ46">
        <f t="shared" si="38"/>
        <v>7127.0976000000001</v>
      </c>
      <c r="CR46">
        <f t="shared" si="39"/>
        <v>5682.7936</v>
      </c>
      <c r="CS46">
        <f t="shared" si="40"/>
        <v>908.89920000000006</v>
      </c>
      <c r="CT46">
        <f t="shared" si="41"/>
        <v>5329.6671999999999</v>
      </c>
      <c r="CU46">
        <f t="shared" si="42"/>
        <v>0</v>
      </c>
      <c r="CV46">
        <f t="shared" si="43"/>
        <v>93.253500000000003</v>
      </c>
      <c r="CW46">
        <f t="shared" si="44"/>
        <v>11.4375</v>
      </c>
      <c r="CX46">
        <f t="shared" si="45"/>
        <v>0</v>
      </c>
      <c r="CY46">
        <f t="shared" si="59"/>
        <v>980.03359999999998</v>
      </c>
      <c r="CZ46">
        <f t="shared" si="60"/>
        <v>499.26239999999996</v>
      </c>
      <c r="DC46" t="s">
        <v>3</v>
      </c>
      <c r="DD46" t="s">
        <v>3</v>
      </c>
      <c r="DE46" t="s">
        <v>81</v>
      </c>
      <c r="DF46" t="s">
        <v>81</v>
      </c>
      <c r="DG46" t="s">
        <v>82</v>
      </c>
      <c r="DH46" t="s">
        <v>3</v>
      </c>
      <c r="DI46" t="s">
        <v>82</v>
      </c>
      <c r="DJ46" t="s">
        <v>81</v>
      </c>
      <c r="DK46" t="s">
        <v>3</v>
      </c>
      <c r="DL46" t="s">
        <v>3</v>
      </c>
      <c r="DM46" t="s">
        <v>3</v>
      </c>
      <c r="DN46">
        <v>0</v>
      </c>
      <c r="DO46">
        <v>0</v>
      </c>
      <c r="DP46">
        <v>1</v>
      </c>
      <c r="DQ46">
        <v>1</v>
      </c>
      <c r="DU46">
        <v>1005</v>
      </c>
      <c r="DV46" t="s">
        <v>15</v>
      </c>
      <c r="DW46" t="s">
        <v>15</v>
      </c>
      <c r="DX46">
        <v>100</v>
      </c>
      <c r="EE46">
        <v>39174503</v>
      </c>
      <c r="EF46">
        <v>2</v>
      </c>
      <c r="EG46" t="s">
        <v>17</v>
      </c>
      <c r="EH46">
        <v>0</v>
      </c>
      <c r="EI46" t="s">
        <v>3</v>
      </c>
      <c r="EJ46">
        <v>1</v>
      </c>
      <c r="EK46">
        <v>10001</v>
      </c>
      <c r="EL46" t="s">
        <v>104</v>
      </c>
      <c r="EM46" t="s">
        <v>105</v>
      </c>
      <c r="EO46" t="s">
        <v>85</v>
      </c>
      <c r="EQ46">
        <v>0</v>
      </c>
      <c r="ER46">
        <v>2682.2</v>
      </c>
      <c r="ES46">
        <v>1172.22</v>
      </c>
      <c r="ET46">
        <v>747.73</v>
      </c>
      <c r="EU46">
        <v>119.59</v>
      </c>
      <c r="EV46">
        <v>762.25</v>
      </c>
      <c r="EW46">
        <v>81.09</v>
      </c>
      <c r="EX46">
        <v>9.15</v>
      </c>
      <c r="EY46">
        <v>0</v>
      </c>
      <c r="FQ46">
        <v>0</v>
      </c>
      <c r="FR46">
        <f t="shared" si="48"/>
        <v>0</v>
      </c>
      <c r="FS46">
        <v>0</v>
      </c>
      <c r="FT46" t="s">
        <v>20</v>
      </c>
      <c r="FU46" t="s">
        <v>21</v>
      </c>
      <c r="FX46">
        <v>106.2</v>
      </c>
      <c r="FY46">
        <v>53.55</v>
      </c>
      <c r="GA46" t="s">
        <v>3</v>
      </c>
      <c r="GD46">
        <v>0</v>
      </c>
      <c r="GF46">
        <v>-230469743</v>
      </c>
      <c r="GG46">
        <v>1</v>
      </c>
      <c r="GH46">
        <v>1</v>
      </c>
      <c r="GI46">
        <v>4</v>
      </c>
      <c r="GJ46">
        <v>0</v>
      </c>
      <c r="GK46">
        <f>ROUND(R46*(R12)/100,2)</f>
        <v>0</v>
      </c>
      <c r="GL46">
        <f t="shared" si="49"/>
        <v>0</v>
      </c>
      <c r="GM46">
        <f t="shared" si="50"/>
        <v>4167.58</v>
      </c>
      <c r="GN46">
        <f t="shared" si="51"/>
        <v>4167.58</v>
      </c>
      <c r="GO46">
        <f t="shared" si="52"/>
        <v>0</v>
      </c>
      <c r="GP46">
        <f t="shared" si="53"/>
        <v>0</v>
      </c>
      <c r="GR46">
        <v>0</v>
      </c>
      <c r="GS46">
        <v>3</v>
      </c>
      <c r="GT46">
        <v>0</v>
      </c>
      <c r="GU46" t="s">
        <v>3</v>
      </c>
      <c r="GV46">
        <f t="shared" si="54"/>
        <v>0</v>
      </c>
      <c r="GW46">
        <v>1</v>
      </c>
      <c r="GX46">
        <f t="shared" si="55"/>
        <v>0</v>
      </c>
      <c r="HA46">
        <v>0</v>
      </c>
      <c r="HB46">
        <v>0</v>
      </c>
      <c r="IK46">
        <v>0</v>
      </c>
    </row>
    <row r="47" spans="1:245" x14ac:dyDescent="0.2">
      <c r="A47">
        <v>18</v>
      </c>
      <c r="B47">
        <v>1</v>
      </c>
      <c r="C47">
        <v>47</v>
      </c>
      <c r="E47" t="s">
        <v>124</v>
      </c>
      <c r="F47" t="s">
        <v>87</v>
      </c>
      <c r="G47" t="s">
        <v>88</v>
      </c>
      <c r="H47" t="s">
        <v>89</v>
      </c>
      <c r="I47">
        <f>I46*J47</f>
        <v>4</v>
      </c>
      <c r="J47">
        <v>26.990553306342779</v>
      </c>
      <c r="O47">
        <f t="shared" si="21"/>
        <v>2302.62</v>
      </c>
      <c r="P47">
        <f t="shared" si="22"/>
        <v>2302.62</v>
      </c>
      <c r="Q47">
        <f t="shared" si="23"/>
        <v>0</v>
      </c>
      <c r="R47">
        <f t="shared" si="24"/>
        <v>0</v>
      </c>
      <c r="S47">
        <f t="shared" si="25"/>
        <v>0</v>
      </c>
      <c r="T47">
        <f t="shared" si="26"/>
        <v>0</v>
      </c>
      <c r="U47">
        <f t="shared" si="27"/>
        <v>0</v>
      </c>
      <c r="V47">
        <f t="shared" si="28"/>
        <v>0</v>
      </c>
      <c r="W47">
        <f t="shared" si="29"/>
        <v>0</v>
      </c>
      <c r="X47">
        <f t="shared" si="30"/>
        <v>0</v>
      </c>
      <c r="Y47">
        <f t="shared" si="31"/>
        <v>0</v>
      </c>
      <c r="AA47">
        <v>39269648</v>
      </c>
      <c r="AB47">
        <f t="shared" si="32"/>
        <v>94.68</v>
      </c>
      <c r="AC47">
        <f t="shared" si="56"/>
        <v>94.68</v>
      </c>
      <c r="AD47">
        <f>ROUND((((ET47)-(EU47))+AE47),2)</f>
        <v>0</v>
      </c>
      <c r="AE47">
        <f t="shared" ref="AE47:AF49" si="65">ROUND((EU47),2)</f>
        <v>0</v>
      </c>
      <c r="AF47">
        <f t="shared" si="65"/>
        <v>0</v>
      </c>
      <c r="AG47">
        <f t="shared" si="34"/>
        <v>0</v>
      </c>
      <c r="AH47">
        <f t="shared" ref="AH47:AI49" si="66">(EW47)</f>
        <v>0</v>
      </c>
      <c r="AI47">
        <f t="shared" si="66"/>
        <v>0</v>
      </c>
      <c r="AJ47">
        <f t="shared" si="36"/>
        <v>0</v>
      </c>
      <c r="AK47">
        <v>94.68</v>
      </c>
      <c r="AL47">
        <v>94.68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106</v>
      </c>
      <c r="AU47">
        <v>54</v>
      </c>
      <c r="AV47">
        <v>1</v>
      </c>
      <c r="AW47">
        <v>1</v>
      </c>
      <c r="AZ47">
        <v>6.08</v>
      </c>
      <c r="BA47">
        <v>1</v>
      </c>
      <c r="BB47">
        <v>1</v>
      </c>
      <c r="BC47">
        <v>6.08</v>
      </c>
      <c r="BD47" t="s">
        <v>3</v>
      </c>
      <c r="BE47" t="s">
        <v>3</v>
      </c>
      <c r="BF47" t="s">
        <v>3</v>
      </c>
      <c r="BG47" t="s">
        <v>3</v>
      </c>
      <c r="BH47">
        <v>3</v>
      </c>
      <c r="BI47">
        <v>1</v>
      </c>
      <c r="BJ47" t="s">
        <v>90</v>
      </c>
      <c r="BM47">
        <v>10001</v>
      </c>
      <c r="BN47">
        <v>0</v>
      </c>
      <c r="BO47" t="s">
        <v>3</v>
      </c>
      <c r="BP47">
        <v>0</v>
      </c>
      <c r="BQ47">
        <v>2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3</v>
      </c>
      <c r="BZ47">
        <v>118</v>
      </c>
      <c r="CA47">
        <v>63</v>
      </c>
      <c r="CF47">
        <v>0</v>
      </c>
      <c r="CG47">
        <v>0</v>
      </c>
      <c r="CM47">
        <v>0</v>
      </c>
      <c r="CN47" t="s">
        <v>3</v>
      </c>
      <c r="CO47">
        <v>0</v>
      </c>
      <c r="CP47">
        <f t="shared" si="37"/>
        <v>2302.62</v>
      </c>
      <c r="CQ47">
        <f t="shared" si="38"/>
        <v>575.65440000000001</v>
      </c>
      <c r="CR47">
        <f t="shared" si="39"/>
        <v>0</v>
      </c>
      <c r="CS47">
        <f t="shared" si="40"/>
        <v>0</v>
      </c>
      <c r="CT47">
        <f t="shared" si="41"/>
        <v>0</v>
      </c>
      <c r="CU47">
        <f t="shared" si="42"/>
        <v>0</v>
      </c>
      <c r="CV47">
        <f t="shared" si="43"/>
        <v>0</v>
      </c>
      <c r="CW47">
        <f t="shared" si="44"/>
        <v>0</v>
      </c>
      <c r="CX47">
        <f t="shared" si="45"/>
        <v>0</v>
      </c>
      <c r="CY47">
        <f t="shared" si="59"/>
        <v>0</v>
      </c>
      <c r="CZ47">
        <f t="shared" si="60"/>
        <v>0</v>
      </c>
      <c r="DC47" t="s">
        <v>3</v>
      </c>
      <c r="DD47" t="s">
        <v>3</v>
      </c>
      <c r="DE47" t="s">
        <v>3</v>
      </c>
      <c r="DF47" t="s">
        <v>3</v>
      </c>
      <c r="DG47" t="s">
        <v>3</v>
      </c>
      <c r="DH47" t="s">
        <v>3</v>
      </c>
      <c r="DI47" t="s">
        <v>3</v>
      </c>
      <c r="DJ47" t="s">
        <v>3</v>
      </c>
      <c r="DK47" t="s">
        <v>3</v>
      </c>
      <c r="DL47" t="s">
        <v>3</v>
      </c>
      <c r="DM47" t="s">
        <v>3</v>
      </c>
      <c r="DN47">
        <v>0</v>
      </c>
      <c r="DO47">
        <v>0</v>
      </c>
      <c r="DP47">
        <v>1</v>
      </c>
      <c r="DQ47">
        <v>1</v>
      </c>
      <c r="DU47">
        <v>1013</v>
      </c>
      <c r="DV47" t="s">
        <v>89</v>
      </c>
      <c r="DW47" t="s">
        <v>89</v>
      </c>
      <c r="DX47">
        <v>1</v>
      </c>
      <c r="EE47">
        <v>39174503</v>
      </c>
      <c r="EF47">
        <v>2</v>
      </c>
      <c r="EG47" t="s">
        <v>17</v>
      </c>
      <c r="EH47">
        <v>0</v>
      </c>
      <c r="EI47" t="s">
        <v>3</v>
      </c>
      <c r="EJ47">
        <v>1</v>
      </c>
      <c r="EK47">
        <v>10001</v>
      </c>
      <c r="EL47" t="s">
        <v>104</v>
      </c>
      <c r="EM47" t="s">
        <v>105</v>
      </c>
      <c r="EO47" t="s">
        <v>3</v>
      </c>
      <c r="EQ47">
        <v>0</v>
      </c>
      <c r="ER47">
        <v>94.68</v>
      </c>
      <c r="ES47">
        <v>94.68</v>
      </c>
      <c r="ET47">
        <v>0</v>
      </c>
      <c r="EU47">
        <v>0</v>
      </c>
      <c r="EV47">
        <v>0</v>
      </c>
      <c r="EW47">
        <v>0</v>
      </c>
      <c r="EX47">
        <v>0</v>
      </c>
      <c r="FQ47">
        <v>0</v>
      </c>
      <c r="FR47">
        <f t="shared" si="48"/>
        <v>0</v>
      </c>
      <c r="FS47">
        <v>0</v>
      </c>
      <c r="FT47" t="s">
        <v>20</v>
      </c>
      <c r="FU47" t="s">
        <v>21</v>
      </c>
      <c r="FX47">
        <v>106.2</v>
      </c>
      <c r="FY47">
        <v>53.55</v>
      </c>
      <c r="GA47" t="s">
        <v>3</v>
      </c>
      <c r="GD47">
        <v>0</v>
      </c>
      <c r="GF47">
        <v>-1514276406</v>
      </c>
      <c r="GG47">
        <v>1</v>
      </c>
      <c r="GH47">
        <v>1</v>
      </c>
      <c r="GI47">
        <v>4</v>
      </c>
      <c r="GJ47">
        <v>0</v>
      </c>
      <c r="GK47">
        <f>ROUND(R47*(R12)/100,2)</f>
        <v>0</v>
      </c>
      <c r="GL47">
        <f t="shared" si="49"/>
        <v>0</v>
      </c>
      <c r="GM47">
        <f t="shared" si="50"/>
        <v>2302.62</v>
      </c>
      <c r="GN47">
        <f t="shared" si="51"/>
        <v>2302.62</v>
      </c>
      <c r="GO47">
        <f t="shared" si="52"/>
        <v>0</v>
      </c>
      <c r="GP47">
        <f t="shared" si="53"/>
        <v>0</v>
      </c>
      <c r="GR47">
        <v>0</v>
      </c>
      <c r="GS47">
        <v>3</v>
      </c>
      <c r="GT47">
        <v>0</v>
      </c>
      <c r="GU47" t="s">
        <v>3</v>
      </c>
      <c r="GV47">
        <f t="shared" si="54"/>
        <v>0</v>
      </c>
      <c r="GW47">
        <v>1</v>
      </c>
      <c r="GX47">
        <f t="shared" si="55"/>
        <v>0</v>
      </c>
      <c r="HA47">
        <v>0</v>
      </c>
      <c r="HB47">
        <v>0</v>
      </c>
      <c r="IK47">
        <v>0</v>
      </c>
    </row>
    <row r="48" spans="1:245" x14ac:dyDescent="0.2">
      <c r="A48">
        <v>18</v>
      </c>
      <c r="B48">
        <v>1</v>
      </c>
      <c r="C48">
        <v>52</v>
      </c>
      <c r="E48" t="s">
        <v>125</v>
      </c>
      <c r="F48" t="s">
        <v>126</v>
      </c>
      <c r="G48" t="s">
        <v>127</v>
      </c>
      <c r="H48" t="s">
        <v>79</v>
      </c>
      <c r="I48">
        <f>I46*J48</f>
        <v>7.54</v>
      </c>
      <c r="J48">
        <v>50.877192982456144</v>
      </c>
      <c r="O48">
        <f t="shared" si="21"/>
        <v>60379.62</v>
      </c>
      <c r="P48">
        <f t="shared" si="22"/>
        <v>60379.62</v>
      </c>
      <c r="Q48">
        <f t="shared" si="23"/>
        <v>0</v>
      </c>
      <c r="R48">
        <f t="shared" si="24"/>
        <v>0</v>
      </c>
      <c r="S48">
        <f t="shared" si="25"/>
        <v>0</v>
      </c>
      <c r="T48">
        <f t="shared" si="26"/>
        <v>0</v>
      </c>
      <c r="U48">
        <f t="shared" si="27"/>
        <v>0</v>
      </c>
      <c r="V48">
        <f t="shared" si="28"/>
        <v>0</v>
      </c>
      <c r="W48">
        <f t="shared" si="29"/>
        <v>0</v>
      </c>
      <c r="X48">
        <f t="shared" si="30"/>
        <v>0</v>
      </c>
      <c r="Y48">
        <f t="shared" si="31"/>
        <v>0</v>
      </c>
      <c r="AA48">
        <v>39269648</v>
      </c>
      <c r="AB48">
        <f t="shared" si="32"/>
        <v>1317.09</v>
      </c>
      <c r="AC48">
        <f t="shared" si="56"/>
        <v>1317.09</v>
      </c>
      <c r="AD48">
        <f>ROUND((((ET48)-(EU48))+AE48),2)</f>
        <v>0</v>
      </c>
      <c r="AE48">
        <f t="shared" si="65"/>
        <v>0</v>
      </c>
      <c r="AF48">
        <f t="shared" si="65"/>
        <v>0</v>
      </c>
      <c r="AG48">
        <f t="shared" si="34"/>
        <v>0</v>
      </c>
      <c r="AH48">
        <f t="shared" si="66"/>
        <v>0</v>
      </c>
      <c r="AI48">
        <f t="shared" si="66"/>
        <v>0</v>
      </c>
      <c r="AJ48">
        <f t="shared" si="36"/>
        <v>0</v>
      </c>
      <c r="AK48">
        <v>1317.09</v>
      </c>
      <c r="AL48">
        <v>1317.09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106</v>
      </c>
      <c r="AU48">
        <v>54</v>
      </c>
      <c r="AV48">
        <v>1</v>
      </c>
      <c r="AW48">
        <v>1</v>
      </c>
      <c r="AZ48">
        <v>6.08</v>
      </c>
      <c r="BA48">
        <v>1</v>
      </c>
      <c r="BB48">
        <v>1</v>
      </c>
      <c r="BC48">
        <v>6.08</v>
      </c>
      <c r="BD48" t="s">
        <v>3</v>
      </c>
      <c r="BE48" t="s">
        <v>3</v>
      </c>
      <c r="BF48" t="s">
        <v>3</v>
      </c>
      <c r="BG48" t="s">
        <v>3</v>
      </c>
      <c r="BH48">
        <v>3</v>
      </c>
      <c r="BI48">
        <v>1</v>
      </c>
      <c r="BJ48" t="s">
        <v>128</v>
      </c>
      <c r="BM48">
        <v>10001</v>
      </c>
      <c r="BN48">
        <v>0</v>
      </c>
      <c r="BO48" t="s">
        <v>3</v>
      </c>
      <c r="BP48">
        <v>0</v>
      </c>
      <c r="BQ48">
        <v>2</v>
      </c>
      <c r="BR48">
        <v>0</v>
      </c>
      <c r="BS48">
        <v>1</v>
      </c>
      <c r="BT48">
        <v>1</v>
      </c>
      <c r="BU48">
        <v>1</v>
      </c>
      <c r="BV48">
        <v>1</v>
      </c>
      <c r="BW48">
        <v>1</v>
      </c>
      <c r="BX48">
        <v>1</v>
      </c>
      <c r="BY48" t="s">
        <v>3</v>
      </c>
      <c r="BZ48">
        <v>118</v>
      </c>
      <c r="CA48">
        <v>63</v>
      </c>
      <c r="CF48">
        <v>0</v>
      </c>
      <c r="CG48">
        <v>0</v>
      </c>
      <c r="CM48">
        <v>0</v>
      </c>
      <c r="CN48" t="s">
        <v>3</v>
      </c>
      <c r="CO48">
        <v>0</v>
      </c>
      <c r="CP48">
        <f t="shared" si="37"/>
        <v>60379.62</v>
      </c>
      <c r="CQ48">
        <f t="shared" si="38"/>
        <v>8007.9071999999996</v>
      </c>
      <c r="CR48">
        <f t="shared" si="39"/>
        <v>0</v>
      </c>
      <c r="CS48">
        <f t="shared" si="40"/>
        <v>0</v>
      </c>
      <c r="CT48">
        <f t="shared" si="41"/>
        <v>0</v>
      </c>
      <c r="CU48">
        <f t="shared" si="42"/>
        <v>0</v>
      </c>
      <c r="CV48">
        <f t="shared" si="43"/>
        <v>0</v>
      </c>
      <c r="CW48">
        <f t="shared" si="44"/>
        <v>0</v>
      </c>
      <c r="CX48">
        <f t="shared" si="45"/>
        <v>0</v>
      </c>
      <c r="CY48">
        <f t="shared" si="59"/>
        <v>0</v>
      </c>
      <c r="CZ48">
        <f t="shared" si="60"/>
        <v>0</v>
      </c>
      <c r="DC48" t="s">
        <v>3</v>
      </c>
      <c r="DD48" t="s">
        <v>3</v>
      </c>
      <c r="DE48" t="s">
        <v>3</v>
      </c>
      <c r="DF48" t="s">
        <v>3</v>
      </c>
      <c r="DG48" t="s">
        <v>3</v>
      </c>
      <c r="DH48" t="s">
        <v>3</v>
      </c>
      <c r="DI48" t="s">
        <v>3</v>
      </c>
      <c r="DJ48" t="s">
        <v>3</v>
      </c>
      <c r="DK48" t="s">
        <v>3</v>
      </c>
      <c r="DL48" t="s">
        <v>3</v>
      </c>
      <c r="DM48" t="s">
        <v>3</v>
      </c>
      <c r="DN48">
        <v>0</v>
      </c>
      <c r="DO48">
        <v>0</v>
      </c>
      <c r="DP48">
        <v>1</v>
      </c>
      <c r="DQ48">
        <v>1</v>
      </c>
      <c r="DU48">
        <v>1005</v>
      </c>
      <c r="DV48" t="s">
        <v>79</v>
      </c>
      <c r="DW48" t="s">
        <v>79</v>
      </c>
      <c r="DX48">
        <v>1</v>
      </c>
      <c r="EE48">
        <v>39174503</v>
      </c>
      <c r="EF48">
        <v>2</v>
      </c>
      <c r="EG48" t="s">
        <v>17</v>
      </c>
      <c r="EH48">
        <v>0</v>
      </c>
      <c r="EI48" t="s">
        <v>3</v>
      </c>
      <c r="EJ48">
        <v>1</v>
      </c>
      <c r="EK48">
        <v>10001</v>
      </c>
      <c r="EL48" t="s">
        <v>104</v>
      </c>
      <c r="EM48" t="s">
        <v>105</v>
      </c>
      <c r="EO48" t="s">
        <v>3</v>
      </c>
      <c r="EQ48">
        <v>0</v>
      </c>
      <c r="ER48">
        <v>1317.09</v>
      </c>
      <c r="ES48">
        <v>1317.09</v>
      </c>
      <c r="ET48">
        <v>0</v>
      </c>
      <c r="EU48">
        <v>0</v>
      </c>
      <c r="EV48">
        <v>0</v>
      </c>
      <c r="EW48">
        <v>0</v>
      </c>
      <c r="EX48">
        <v>0</v>
      </c>
      <c r="FQ48">
        <v>0</v>
      </c>
      <c r="FR48">
        <f t="shared" si="48"/>
        <v>0</v>
      </c>
      <c r="FS48">
        <v>0</v>
      </c>
      <c r="FT48" t="s">
        <v>20</v>
      </c>
      <c r="FU48" t="s">
        <v>21</v>
      </c>
      <c r="FX48">
        <v>106.2</v>
      </c>
      <c r="FY48">
        <v>53.55</v>
      </c>
      <c r="GA48" t="s">
        <v>3</v>
      </c>
      <c r="GD48">
        <v>0</v>
      </c>
      <c r="GF48">
        <v>1594907730</v>
      </c>
      <c r="GG48">
        <v>1</v>
      </c>
      <c r="GH48">
        <v>1</v>
      </c>
      <c r="GI48">
        <v>4</v>
      </c>
      <c r="GJ48">
        <v>0</v>
      </c>
      <c r="GK48">
        <f>ROUND(R48*(R12)/100,2)</f>
        <v>0</v>
      </c>
      <c r="GL48">
        <f t="shared" si="49"/>
        <v>0</v>
      </c>
      <c r="GM48">
        <f t="shared" si="50"/>
        <v>60379.62</v>
      </c>
      <c r="GN48">
        <f t="shared" si="51"/>
        <v>60379.62</v>
      </c>
      <c r="GO48">
        <f t="shared" si="52"/>
        <v>0</v>
      </c>
      <c r="GP48">
        <f t="shared" si="53"/>
        <v>0</v>
      </c>
      <c r="GR48">
        <v>0</v>
      </c>
      <c r="GS48">
        <v>3</v>
      </c>
      <c r="GT48">
        <v>0</v>
      </c>
      <c r="GU48" t="s">
        <v>3</v>
      </c>
      <c r="GV48">
        <f t="shared" si="54"/>
        <v>0</v>
      </c>
      <c r="GW48">
        <v>1</v>
      </c>
      <c r="GX48">
        <f t="shared" si="55"/>
        <v>0</v>
      </c>
      <c r="HA48">
        <v>0</v>
      </c>
      <c r="HB48">
        <v>0</v>
      </c>
      <c r="IK48">
        <v>0</v>
      </c>
    </row>
    <row r="49" spans="1:245" x14ac:dyDescent="0.2">
      <c r="A49">
        <v>18</v>
      </c>
      <c r="B49">
        <v>1</v>
      </c>
      <c r="C49">
        <v>51</v>
      </c>
      <c r="E49" t="s">
        <v>129</v>
      </c>
      <c r="F49" t="s">
        <v>130</v>
      </c>
      <c r="G49" t="s">
        <v>131</v>
      </c>
      <c r="H49" t="s">
        <v>79</v>
      </c>
      <c r="I49">
        <f>I46*J49</f>
        <v>7.28</v>
      </c>
      <c r="J49">
        <v>49.122807017543863</v>
      </c>
      <c r="O49">
        <f t="shared" si="21"/>
        <v>44042.42</v>
      </c>
      <c r="P49">
        <f t="shared" si="22"/>
        <v>44042.42</v>
      </c>
      <c r="Q49">
        <f t="shared" si="23"/>
        <v>0</v>
      </c>
      <c r="R49">
        <f t="shared" si="24"/>
        <v>0</v>
      </c>
      <c r="S49">
        <f t="shared" si="25"/>
        <v>0</v>
      </c>
      <c r="T49">
        <f t="shared" si="26"/>
        <v>0</v>
      </c>
      <c r="U49">
        <f t="shared" si="27"/>
        <v>0</v>
      </c>
      <c r="V49">
        <f t="shared" si="28"/>
        <v>0</v>
      </c>
      <c r="W49">
        <f t="shared" si="29"/>
        <v>0</v>
      </c>
      <c r="X49">
        <f t="shared" si="30"/>
        <v>0</v>
      </c>
      <c r="Y49">
        <f t="shared" si="31"/>
        <v>0</v>
      </c>
      <c r="AA49">
        <v>39269648</v>
      </c>
      <c r="AB49">
        <f t="shared" si="32"/>
        <v>995.03</v>
      </c>
      <c r="AC49">
        <f t="shared" si="56"/>
        <v>995.03</v>
      </c>
      <c r="AD49">
        <f>ROUND((((ET49)-(EU49))+AE49),2)</f>
        <v>0</v>
      </c>
      <c r="AE49">
        <f t="shared" si="65"/>
        <v>0</v>
      </c>
      <c r="AF49">
        <f t="shared" si="65"/>
        <v>0</v>
      </c>
      <c r="AG49">
        <f t="shared" si="34"/>
        <v>0</v>
      </c>
      <c r="AH49">
        <f t="shared" si="66"/>
        <v>0</v>
      </c>
      <c r="AI49">
        <f t="shared" si="66"/>
        <v>0</v>
      </c>
      <c r="AJ49">
        <f t="shared" si="36"/>
        <v>0</v>
      </c>
      <c r="AK49">
        <v>995.03</v>
      </c>
      <c r="AL49">
        <v>995.03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106</v>
      </c>
      <c r="AU49">
        <v>54</v>
      </c>
      <c r="AV49">
        <v>1</v>
      </c>
      <c r="AW49">
        <v>1</v>
      </c>
      <c r="AZ49">
        <v>6.08</v>
      </c>
      <c r="BA49">
        <v>1</v>
      </c>
      <c r="BB49">
        <v>1</v>
      </c>
      <c r="BC49">
        <v>6.08</v>
      </c>
      <c r="BD49" t="s">
        <v>3</v>
      </c>
      <c r="BE49" t="s">
        <v>3</v>
      </c>
      <c r="BF49" t="s">
        <v>3</v>
      </c>
      <c r="BG49" t="s">
        <v>3</v>
      </c>
      <c r="BH49">
        <v>3</v>
      </c>
      <c r="BI49">
        <v>1</v>
      </c>
      <c r="BJ49" t="s">
        <v>132</v>
      </c>
      <c r="BM49">
        <v>10001</v>
      </c>
      <c r="BN49">
        <v>0</v>
      </c>
      <c r="BO49" t="s">
        <v>3</v>
      </c>
      <c r="BP49">
        <v>0</v>
      </c>
      <c r="BQ49">
        <v>2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3</v>
      </c>
      <c r="BZ49">
        <v>118</v>
      </c>
      <c r="CA49">
        <v>63</v>
      </c>
      <c r="CF49">
        <v>0</v>
      </c>
      <c r="CG49">
        <v>0</v>
      </c>
      <c r="CM49">
        <v>0</v>
      </c>
      <c r="CN49" t="s">
        <v>3</v>
      </c>
      <c r="CO49">
        <v>0</v>
      </c>
      <c r="CP49">
        <f t="shared" si="37"/>
        <v>44042.42</v>
      </c>
      <c r="CQ49">
        <f t="shared" si="38"/>
        <v>6049.7824000000001</v>
      </c>
      <c r="CR49">
        <f t="shared" si="39"/>
        <v>0</v>
      </c>
      <c r="CS49">
        <f t="shared" si="40"/>
        <v>0</v>
      </c>
      <c r="CT49">
        <f t="shared" si="41"/>
        <v>0</v>
      </c>
      <c r="CU49">
        <f t="shared" si="42"/>
        <v>0</v>
      </c>
      <c r="CV49">
        <f t="shared" si="43"/>
        <v>0</v>
      </c>
      <c r="CW49">
        <f t="shared" si="44"/>
        <v>0</v>
      </c>
      <c r="CX49">
        <f t="shared" si="45"/>
        <v>0</v>
      </c>
      <c r="CY49">
        <f t="shared" si="59"/>
        <v>0</v>
      </c>
      <c r="CZ49">
        <f t="shared" si="60"/>
        <v>0</v>
      </c>
      <c r="DC49" t="s">
        <v>3</v>
      </c>
      <c r="DD49" t="s">
        <v>3</v>
      </c>
      <c r="DE49" t="s">
        <v>3</v>
      </c>
      <c r="DF49" t="s">
        <v>3</v>
      </c>
      <c r="DG49" t="s">
        <v>3</v>
      </c>
      <c r="DH49" t="s">
        <v>3</v>
      </c>
      <c r="DI49" t="s">
        <v>3</v>
      </c>
      <c r="DJ49" t="s">
        <v>3</v>
      </c>
      <c r="DK49" t="s">
        <v>3</v>
      </c>
      <c r="DL49" t="s">
        <v>3</v>
      </c>
      <c r="DM49" t="s">
        <v>3</v>
      </c>
      <c r="DN49">
        <v>0</v>
      </c>
      <c r="DO49">
        <v>0</v>
      </c>
      <c r="DP49">
        <v>1</v>
      </c>
      <c r="DQ49">
        <v>1</v>
      </c>
      <c r="DU49">
        <v>1005</v>
      </c>
      <c r="DV49" t="s">
        <v>79</v>
      </c>
      <c r="DW49" t="s">
        <v>79</v>
      </c>
      <c r="DX49">
        <v>1</v>
      </c>
      <c r="EE49">
        <v>39174503</v>
      </c>
      <c r="EF49">
        <v>2</v>
      </c>
      <c r="EG49" t="s">
        <v>17</v>
      </c>
      <c r="EH49">
        <v>0</v>
      </c>
      <c r="EI49" t="s">
        <v>3</v>
      </c>
      <c r="EJ49">
        <v>1</v>
      </c>
      <c r="EK49">
        <v>10001</v>
      </c>
      <c r="EL49" t="s">
        <v>104</v>
      </c>
      <c r="EM49" t="s">
        <v>105</v>
      </c>
      <c r="EO49" t="s">
        <v>3</v>
      </c>
      <c r="EQ49">
        <v>0</v>
      </c>
      <c r="ER49">
        <v>995.03</v>
      </c>
      <c r="ES49">
        <v>995.03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48"/>
        <v>0</v>
      </c>
      <c r="FS49">
        <v>0</v>
      </c>
      <c r="FT49" t="s">
        <v>20</v>
      </c>
      <c r="FU49" t="s">
        <v>21</v>
      </c>
      <c r="FX49">
        <v>106.2</v>
      </c>
      <c r="FY49">
        <v>53.55</v>
      </c>
      <c r="GA49" t="s">
        <v>3</v>
      </c>
      <c r="GD49">
        <v>0</v>
      </c>
      <c r="GF49">
        <v>-21857059</v>
      </c>
      <c r="GG49">
        <v>1</v>
      </c>
      <c r="GH49">
        <v>1</v>
      </c>
      <c r="GI49">
        <v>4</v>
      </c>
      <c r="GJ49">
        <v>0</v>
      </c>
      <c r="GK49">
        <f>ROUND(R49*(R12)/100,2)</f>
        <v>0</v>
      </c>
      <c r="GL49">
        <f t="shared" si="49"/>
        <v>0</v>
      </c>
      <c r="GM49">
        <f t="shared" si="50"/>
        <v>44042.42</v>
      </c>
      <c r="GN49">
        <f t="shared" si="51"/>
        <v>44042.42</v>
      </c>
      <c r="GO49">
        <f t="shared" si="52"/>
        <v>0</v>
      </c>
      <c r="GP49">
        <f t="shared" si="53"/>
        <v>0</v>
      </c>
      <c r="GR49">
        <v>0</v>
      </c>
      <c r="GS49">
        <v>3</v>
      </c>
      <c r="GT49">
        <v>0</v>
      </c>
      <c r="GU49" t="s">
        <v>3</v>
      </c>
      <c r="GV49">
        <f t="shared" si="54"/>
        <v>0</v>
      </c>
      <c r="GW49">
        <v>1</v>
      </c>
      <c r="GX49">
        <f t="shared" si="55"/>
        <v>0</v>
      </c>
      <c r="HA49">
        <v>0</v>
      </c>
      <c r="HB49">
        <v>0</v>
      </c>
      <c r="IK49">
        <v>0</v>
      </c>
    </row>
    <row r="50" spans="1:245" x14ac:dyDescent="0.2">
      <c r="A50">
        <v>17</v>
      </c>
      <c r="B50">
        <v>1</v>
      </c>
      <c r="C50">
        <f>ROW(SmtRes!A64)</f>
        <v>64</v>
      </c>
      <c r="D50">
        <f>ROW(EtalonRes!A68)</f>
        <v>68</v>
      </c>
      <c r="E50" t="s">
        <v>133</v>
      </c>
      <c r="F50" t="s">
        <v>134</v>
      </c>
      <c r="G50" t="s">
        <v>135</v>
      </c>
      <c r="H50" t="s">
        <v>15</v>
      </c>
      <c r="I50">
        <f>ROUND(6.12/100,9)</f>
        <v>6.1199999999999997E-2</v>
      </c>
      <c r="J50">
        <v>0</v>
      </c>
      <c r="O50">
        <f t="shared" si="21"/>
        <v>4839.99</v>
      </c>
      <c r="P50">
        <f t="shared" si="22"/>
        <v>4066.7</v>
      </c>
      <c r="Q50">
        <f t="shared" si="23"/>
        <v>134.69999999999999</v>
      </c>
      <c r="R50">
        <f t="shared" si="24"/>
        <v>30.31</v>
      </c>
      <c r="S50">
        <f t="shared" si="25"/>
        <v>638.59</v>
      </c>
      <c r="T50">
        <f t="shared" si="26"/>
        <v>0</v>
      </c>
      <c r="U50">
        <f t="shared" si="27"/>
        <v>12.017384999999999</v>
      </c>
      <c r="V50">
        <f t="shared" si="28"/>
        <v>0.40774499999999997</v>
      </c>
      <c r="W50">
        <f t="shared" si="29"/>
        <v>0</v>
      </c>
      <c r="X50">
        <f t="shared" si="30"/>
        <v>709.03</v>
      </c>
      <c r="Y50">
        <f t="shared" si="31"/>
        <v>361.21</v>
      </c>
      <c r="AA50">
        <v>39269648</v>
      </c>
      <c r="AB50">
        <f t="shared" si="32"/>
        <v>13007.38</v>
      </c>
      <c r="AC50">
        <f t="shared" si="56"/>
        <v>10929.17</v>
      </c>
      <c r="AD50">
        <f>ROUND(((((ET50*1.25))-((EU50*1.25)))+AE50),2)</f>
        <v>362</v>
      </c>
      <c r="AE50">
        <f>ROUND(((EU50*1.25)),2)</f>
        <v>81.459999999999994</v>
      </c>
      <c r="AF50">
        <f>ROUND(((EV50*1.15)),2)</f>
        <v>1716.21</v>
      </c>
      <c r="AG50">
        <f t="shared" si="34"/>
        <v>0</v>
      </c>
      <c r="AH50">
        <f>((EW50*1.15))</f>
        <v>196.36249999999998</v>
      </c>
      <c r="AI50">
        <f>((EX50*1.25))</f>
        <v>6.6624999999999996</v>
      </c>
      <c r="AJ50">
        <f t="shared" si="36"/>
        <v>0</v>
      </c>
      <c r="AK50">
        <v>12711.13</v>
      </c>
      <c r="AL50">
        <v>10929.17</v>
      </c>
      <c r="AM50">
        <v>289.60000000000002</v>
      </c>
      <c r="AN50">
        <v>65.17</v>
      </c>
      <c r="AO50">
        <v>1492.36</v>
      </c>
      <c r="AP50">
        <v>0</v>
      </c>
      <c r="AQ50">
        <v>170.75</v>
      </c>
      <c r="AR50">
        <v>5.33</v>
      </c>
      <c r="AS50">
        <v>0</v>
      </c>
      <c r="AT50">
        <v>106</v>
      </c>
      <c r="AU50">
        <v>54</v>
      </c>
      <c r="AV50">
        <v>1</v>
      </c>
      <c r="AW50">
        <v>1</v>
      </c>
      <c r="AZ50">
        <v>6.08</v>
      </c>
      <c r="BA50">
        <v>6.08</v>
      </c>
      <c r="BB50">
        <v>6.08</v>
      </c>
      <c r="BC50">
        <v>6.08</v>
      </c>
      <c r="BD50" t="s">
        <v>3</v>
      </c>
      <c r="BE50" t="s">
        <v>3</v>
      </c>
      <c r="BF50" t="s">
        <v>3</v>
      </c>
      <c r="BG50" t="s">
        <v>3</v>
      </c>
      <c r="BH50">
        <v>0</v>
      </c>
      <c r="BI50">
        <v>1</v>
      </c>
      <c r="BJ50" t="s">
        <v>136</v>
      </c>
      <c r="BM50">
        <v>10001</v>
      </c>
      <c r="BN50">
        <v>0</v>
      </c>
      <c r="BO50" t="s">
        <v>3</v>
      </c>
      <c r="BP50">
        <v>0</v>
      </c>
      <c r="BQ50">
        <v>2</v>
      </c>
      <c r="BR50">
        <v>0</v>
      </c>
      <c r="BS50">
        <v>6.08</v>
      </c>
      <c r="BT50">
        <v>1</v>
      </c>
      <c r="BU50">
        <v>1</v>
      </c>
      <c r="BV50">
        <v>1</v>
      </c>
      <c r="BW50">
        <v>1</v>
      </c>
      <c r="BX50">
        <v>1</v>
      </c>
      <c r="BY50" t="s">
        <v>3</v>
      </c>
      <c r="BZ50">
        <v>118</v>
      </c>
      <c r="CA50">
        <v>63</v>
      </c>
      <c r="CF50">
        <v>0</v>
      </c>
      <c r="CG50">
        <v>0</v>
      </c>
      <c r="CM50">
        <v>0</v>
      </c>
      <c r="CN50" t="s">
        <v>1308</v>
      </c>
      <c r="CO50">
        <v>0</v>
      </c>
      <c r="CP50">
        <f t="shared" si="37"/>
        <v>4839.99</v>
      </c>
      <c r="CQ50">
        <f t="shared" si="38"/>
        <v>66449.353600000002</v>
      </c>
      <c r="CR50">
        <f t="shared" si="39"/>
        <v>2200.96</v>
      </c>
      <c r="CS50">
        <f t="shared" si="40"/>
        <v>495.27679999999998</v>
      </c>
      <c r="CT50">
        <f t="shared" si="41"/>
        <v>10434.5568</v>
      </c>
      <c r="CU50">
        <f t="shared" si="42"/>
        <v>0</v>
      </c>
      <c r="CV50">
        <f t="shared" si="43"/>
        <v>196.36249999999998</v>
      </c>
      <c r="CW50">
        <f t="shared" si="44"/>
        <v>6.6624999999999996</v>
      </c>
      <c r="CX50">
        <f t="shared" si="45"/>
        <v>0</v>
      </c>
      <c r="CY50">
        <f t="shared" si="59"/>
        <v>709.03399999999999</v>
      </c>
      <c r="CZ50">
        <f t="shared" si="60"/>
        <v>361.20599999999996</v>
      </c>
      <c r="DC50" t="s">
        <v>3</v>
      </c>
      <c r="DD50" t="s">
        <v>3</v>
      </c>
      <c r="DE50" t="s">
        <v>81</v>
      </c>
      <c r="DF50" t="s">
        <v>81</v>
      </c>
      <c r="DG50" t="s">
        <v>82</v>
      </c>
      <c r="DH50" t="s">
        <v>3</v>
      </c>
      <c r="DI50" t="s">
        <v>82</v>
      </c>
      <c r="DJ50" t="s">
        <v>81</v>
      </c>
      <c r="DK50" t="s">
        <v>3</v>
      </c>
      <c r="DL50" t="s">
        <v>3</v>
      </c>
      <c r="DM50" t="s">
        <v>3</v>
      </c>
      <c r="DN50">
        <v>0</v>
      </c>
      <c r="DO50">
        <v>0</v>
      </c>
      <c r="DP50">
        <v>1</v>
      </c>
      <c r="DQ50">
        <v>1</v>
      </c>
      <c r="DU50">
        <v>1005</v>
      </c>
      <c r="DV50" t="s">
        <v>15</v>
      </c>
      <c r="DW50" t="s">
        <v>15</v>
      </c>
      <c r="DX50">
        <v>100</v>
      </c>
      <c r="EE50">
        <v>39174503</v>
      </c>
      <c r="EF50">
        <v>2</v>
      </c>
      <c r="EG50" t="s">
        <v>17</v>
      </c>
      <c r="EH50">
        <v>0</v>
      </c>
      <c r="EI50" t="s">
        <v>3</v>
      </c>
      <c r="EJ50">
        <v>1</v>
      </c>
      <c r="EK50">
        <v>10001</v>
      </c>
      <c r="EL50" t="s">
        <v>104</v>
      </c>
      <c r="EM50" t="s">
        <v>105</v>
      </c>
      <c r="EO50" t="s">
        <v>85</v>
      </c>
      <c r="EQ50">
        <v>0</v>
      </c>
      <c r="ER50">
        <v>12711.13</v>
      </c>
      <c r="ES50">
        <v>10929.17</v>
      </c>
      <c r="ET50">
        <v>289.60000000000002</v>
      </c>
      <c r="EU50">
        <v>65.17</v>
      </c>
      <c r="EV50">
        <v>1492.36</v>
      </c>
      <c r="EW50">
        <v>170.75</v>
      </c>
      <c r="EX50">
        <v>5.33</v>
      </c>
      <c r="EY50">
        <v>0</v>
      </c>
      <c r="FQ50">
        <v>0</v>
      </c>
      <c r="FR50">
        <f t="shared" si="48"/>
        <v>0</v>
      </c>
      <c r="FS50">
        <v>0</v>
      </c>
      <c r="FT50" t="s">
        <v>20</v>
      </c>
      <c r="FU50" t="s">
        <v>21</v>
      </c>
      <c r="FX50">
        <v>106.2</v>
      </c>
      <c r="FY50">
        <v>53.55</v>
      </c>
      <c r="GA50" t="s">
        <v>3</v>
      </c>
      <c r="GD50">
        <v>0</v>
      </c>
      <c r="GF50">
        <v>2063189371</v>
      </c>
      <c r="GG50">
        <v>1</v>
      </c>
      <c r="GH50">
        <v>1</v>
      </c>
      <c r="GI50">
        <v>4</v>
      </c>
      <c r="GJ50">
        <v>0</v>
      </c>
      <c r="GK50">
        <f>ROUND(R50*(R12)/100,2)</f>
        <v>0</v>
      </c>
      <c r="GL50">
        <f t="shared" si="49"/>
        <v>0</v>
      </c>
      <c r="GM50">
        <f t="shared" si="50"/>
        <v>5910.23</v>
      </c>
      <c r="GN50">
        <f t="shared" si="51"/>
        <v>5910.23</v>
      </c>
      <c r="GO50">
        <f t="shared" si="52"/>
        <v>0</v>
      </c>
      <c r="GP50">
        <f t="shared" si="53"/>
        <v>0</v>
      </c>
      <c r="GR50">
        <v>0</v>
      </c>
      <c r="GS50">
        <v>3</v>
      </c>
      <c r="GT50">
        <v>0</v>
      </c>
      <c r="GU50" t="s">
        <v>3</v>
      </c>
      <c r="GV50">
        <f t="shared" si="54"/>
        <v>0</v>
      </c>
      <c r="GW50">
        <v>1</v>
      </c>
      <c r="GX50">
        <f t="shared" si="55"/>
        <v>0</v>
      </c>
      <c r="HA50">
        <v>0</v>
      </c>
      <c r="HB50">
        <v>0</v>
      </c>
      <c r="IK50">
        <v>0</v>
      </c>
    </row>
    <row r="51" spans="1:245" x14ac:dyDescent="0.2">
      <c r="A51">
        <v>18</v>
      </c>
      <c r="B51">
        <v>1</v>
      </c>
      <c r="C51">
        <v>62</v>
      </c>
      <c r="E51" t="s">
        <v>137</v>
      </c>
      <c r="F51" t="s">
        <v>138</v>
      </c>
      <c r="G51" t="s">
        <v>139</v>
      </c>
      <c r="H51" t="s">
        <v>79</v>
      </c>
      <c r="I51">
        <f>I50*J51</f>
        <v>6.12</v>
      </c>
      <c r="J51">
        <v>100</v>
      </c>
      <c r="O51">
        <f t="shared" si="21"/>
        <v>94326.71</v>
      </c>
      <c r="P51">
        <f t="shared" si="22"/>
        <v>94326.71</v>
      </c>
      <c r="Q51">
        <f t="shared" si="23"/>
        <v>0</v>
      </c>
      <c r="R51">
        <f t="shared" si="24"/>
        <v>0</v>
      </c>
      <c r="S51">
        <f t="shared" si="25"/>
        <v>0</v>
      </c>
      <c r="T51">
        <f t="shared" si="26"/>
        <v>0</v>
      </c>
      <c r="U51">
        <f t="shared" si="27"/>
        <v>0</v>
      </c>
      <c r="V51">
        <f t="shared" si="28"/>
        <v>0</v>
      </c>
      <c r="W51">
        <f t="shared" si="29"/>
        <v>0</v>
      </c>
      <c r="X51">
        <f t="shared" si="30"/>
        <v>0</v>
      </c>
      <c r="Y51">
        <f t="shared" si="31"/>
        <v>0</v>
      </c>
      <c r="AA51">
        <v>39269648</v>
      </c>
      <c r="AB51">
        <f t="shared" si="32"/>
        <v>2535.0100000000002</v>
      </c>
      <c r="AC51">
        <f t="shared" si="56"/>
        <v>2535.0100000000002</v>
      </c>
      <c r="AD51">
        <f>ROUND((((ET51)-(EU51))+AE51),2)</f>
        <v>0</v>
      </c>
      <c r="AE51">
        <f>ROUND((EU51),2)</f>
        <v>0</v>
      </c>
      <c r="AF51">
        <f>ROUND((EV51),2)</f>
        <v>0</v>
      </c>
      <c r="AG51">
        <f t="shared" si="34"/>
        <v>0</v>
      </c>
      <c r="AH51">
        <f>(EW51)</f>
        <v>0</v>
      </c>
      <c r="AI51">
        <f>(EX51)</f>
        <v>0</v>
      </c>
      <c r="AJ51">
        <f t="shared" si="36"/>
        <v>0</v>
      </c>
      <c r="AK51">
        <v>2535.0100000000002</v>
      </c>
      <c r="AL51">
        <v>2535.0100000000002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106</v>
      </c>
      <c r="AU51">
        <v>54</v>
      </c>
      <c r="AV51">
        <v>1</v>
      </c>
      <c r="AW51">
        <v>1</v>
      </c>
      <c r="AZ51">
        <v>6.08</v>
      </c>
      <c r="BA51">
        <v>1</v>
      </c>
      <c r="BB51">
        <v>1</v>
      </c>
      <c r="BC51">
        <v>6.08</v>
      </c>
      <c r="BD51" t="s">
        <v>3</v>
      </c>
      <c r="BE51" t="s">
        <v>3</v>
      </c>
      <c r="BF51" t="s">
        <v>3</v>
      </c>
      <c r="BG51" t="s">
        <v>3</v>
      </c>
      <c r="BH51">
        <v>3</v>
      </c>
      <c r="BI51">
        <v>1</v>
      </c>
      <c r="BJ51" t="s">
        <v>140</v>
      </c>
      <c r="BM51">
        <v>10001</v>
      </c>
      <c r="BN51">
        <v>0</v>
      </c>
      <c r="BO51" t="s">
        <v>3</v>
      </c>
      <c r="BP51">
        <v>0</v>
      </c>
      <c r="BQ51">
        <v>2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3</v>
      </c>
      <c r="BZ51">
        <v>118</v>
      </c>
      <c r="CA51">
        <v>63</v>
      </c>
      <c r="CF51">
        <v>0</v>
      </c>
      <c r="CG51">
        <v>0</v>
      </c>
      <c r="CM51">
        <v>0</v>
      </c>
      <c r="CN51" t="s">
        <v>3</v>
      </c>
      <c r="CO51">
        <v>0</v>
      </c>
      <c r="CP51">
        <f t="shared" si="37"/>
        <v>94326.71</v>
      </c>
      <c r="CQ51">
        <f t="shared" si="38"/>
        <v>15412.860800000002</v>
      </c>
      <c r="CR51">
        <f t="shared" si="39"/>
        <v>0</v>
      </c>
      <c r="CS51">
        <f t="shared" si="40"/>
        <v>0</v>
      </c>
      <c r="CT51">
        <f t="shared" si="41"/>
        <v>0</v>
      </c>
      <c r="CU51">
        <f t="shared" si="42"/>
        <v>0</v>
      </c>
      <c r="CV51">
        <f t="shared" si="43"/>
        <v>0</v>
      </c>
      <c r="CW51">
        <f t="shared" si="44"/>
        <v>0</v>
      </c>
      <c r="CX51">
        <f t="shared" si="45"/>
        <v>0</v>
      </c>
      <c r="CY51">
        <f t="shared" si="59"/>
        <v>0</v>
      </c>
      <c r="CZ51">
        <f t="shared" si="60"/>
        <v>0</v>
      </c>
      <c r="DC51" t="s">
        <v>3</v>
      </c>
      <c r="DD51" t="s">
        <v>3</v>
      </c>
      <c r="DE51" t="s">
        <v>3</v>
      </c>
      <c r="DF51" t="s">
        <v>3</v>
      </c>
      <c r="DG51" t="s">
        <v>3</v>
      </c>
      <c r="DH51" t="s">
        <v>3</v>
      </c>
      <c r="DI51" t="s">
        <v>3</v>
      </c>
      <c r="DJ51" t="s">
        <v>3</v>
      </c>
      <c r="DK51" t="s">
        <v>3</v>
      </c>
      <c r="DL51" t="s">
        <v>3</v>
      </c>
      <c r="DM51" t="s">
        <v>3</v>
      </c>
      <c r="DN51">
        <v>0</v>
      </c>
      <c r="DO51">
        <v>0</v>
      </c>
      <c r="DP51">
        <v>1</v>
      </c>
      <c r="DQ51">
        <v>1</v>
      </c>
      <c r="DU51">
        <v>1005</v>
      </c>
      <c r="DV51" t="s">
        <v>79</v>
      </c>
      <c r="DW51" t="s">
        <v>79</v>
      </c>
      <c r="DX51">
        <v>1</v>
      </c>
      <c r="EE51">
        <v>39174503</v>
      </c>
      <c r="EF51">
        <v>2</v>
      </c>
      <c r="EG51" t="s">
        <v>17</v>
      </c>
      <c r="EH51">
        <v>0</v>
      </c>
      <c r="EI51" t="s">
        <v>3</v>
      </c>
      <c r="EJ51">
        <v>1</v>
      </c>
      <c r="EK51">
        <v>10001</v>
      </c>
      <c r="EL51" t="s">
        <v>104</v>
      </c>
      <c r="EM51" t="s">
        <v>105</v>
      </c>
      <c r="EO51" t="s">
        <v>3</v>
      </c>
      <c r="EQ51">
        <v>0</v>
      </c>
      <c r="ER51">
        <v>2535.0100000000002</v>
      </c>
      <c r="ES51">
        <v>2535.0100000000002</v>
      </c>
      <c r="ET51">
        <v>0</v>
      </c>
      <c r="EU51">
        <v>0</v>
      </c>
      <c r="EV51">
        <v>0</v>
      </c>
      <c r="EW51">
        <v>0</v>
      </c>
      <c r="EX51">
        <v>0</v>
      </c>
      <c r="FQ51">
        <v>0</v>
      </c>
      <c r="FR51">
        <f t="shared" si="48"/>
        <v>0</v>
      </c>
      <c r="FS51">
        <v>0</v>
      </c>
      <c r="FT51" t="s">
        <v>20</v>
      </c>
      <c r="FU51" t="s">
        <v>21</v>
      </c>
      <c r="FX51">
        <v>106.2</v>
      </c>
      <c r="FY51">
        <v>53.55</v>
      </c>
      <c r="GA51" t="s">
        <v>3</v>
      </c>
      <c r="GD51">
        <v>0</v>
      </c>
      <c r="GF51">
        <v>-1308539098</v>
      </c>
      <c r="GG51">
        <v>1</v>
      </c>
      <c r="GH51">
        <v>1</v>
      </c>
      <c r="GI51">
        <v>4</v>
      </c>
      <c r="GJ51">
        <v>0</v>
      </c>
      <c r="GK51">
        <f>ROUND(R51*(R12)/100,2)</f>
        <v>0</v>
      </c>
      <c r="GL51">
        <f t="shared" si="49"/>
        <v>0</v>
      </c>
      <c r="GM51">
        <f t="shared" si="50"/>
        <v>94326.71</v>
      </c>
      <c r="GN51">
        <f t="shared" si="51"/>
        <v>94326.71</v>
      </c>
      <c r="GO51">
        <f t="shared" si="52"/>
        <v>0</v>
      </c>
      <c r="GP51">
        <f t="shared" si="53"/>
        <v>0</v>
      </c>
      <c r="GR51">
        <v>0</v>
      </c>
      <c r="GS51">
        <v>3</v>
      </c>
      <c r="GT51">
        <v>0</v>
      </c>
      <c r="GU51" t="s">
        <v>3</v>
      </c>
      <c r="GV51">
        <f t="shared" si="54"/>
        <v>0</v>
      </c>
      <c r="GW51">
        <v>1</v>
      </c>
      <c r="GX51">
        <f t="shared" si="55"/>
        <v>0</v>
      </c>
      <c r="HA51">
        <v>0</v>
      </c>
      <c r="HB51">
        <v>0</v>
      </c>
      <c r="IK51">
        <v>0</v>
      </c>
    </row>
    <row r="52" spans="1:245" x14ac:dyDescent="0.2">
      <c r="A52">
        <v>17</v>
      </c>
      <c r="B52">
        <v>1</v>
      </c>
      <c r="C52">
        <f>ROW(SmtRes!A75)</f>
        <v>75</v>
      </c>
      <c r="D52">
        <f>ROW(EtalonRes!A79)</f>
        <v>79</v>
      </c>
      <c r="E52" t="s">
        <v>141</v>
      </c>
      <c r="F52" t="s">
        <v>142</v>
      </c>
      <c r="G52" t="s">
        <v>143</v>
      </c>
      <c r="H52" t="s">
        <v>15</v>
      </c>
      <c r="I52">
        <f>ROUND(46.34/100,9)</f>
        <v>0.46339999999999998</v>
      </c>
      <c r="J52">
        <v>0</v>
      </c>
      <c r="O52">
        <f t="shared" si="21"/>
        <v>29209.4</v>
      </c>
      <c r="P52">
        <f t="shared" si="22"/>
        <v>24086.62</v>
      </c>
      <c r="Q52">
        <f t="shared" si="23"/>
        <v>898.8</v>
      </c>
      <c r="R52">
        <f t="shared" si="24"/>
        <v>177.22</v>
      </c>
      <c r="S52">
        <f t="shared" si="25"/>
        <v>4223.9799999999996</v>
      </c>
      <c r="T52">
        <f t="shared" si="26"/>
        <v>0</v>
      </c>
      <c r="U52">
        <f t="shared" si="27"/>
        <v>79.488855599999994</v>
      </c>
      <c r="V52">
        <f t="shared" si="28"/>
        <v>2.4502275</v>
      </c>
      <c r="W52">
        <f t="shared" si="29"/>
        <v>0</v>
      </c>
      <c r="X52">
        <f t="shared" si="30"/>
        <v>4665.2700000000004</v>
      </c>
      <c r="Y52">
        <f t="shared" si="31"/>
        <v>2376.65</v>
      </c>
      <c r="AA52">
        <v>39269648</v>
      </c>
      <c r="AB52">
        <f t="shared" si="32"/>
        <v>10367.24</v>
      </c>
      <c r="AC52">
        <f t="shared" si="56"/>
        <v>8549.02</v>
      </c>
      <c r="AD52">
        <f>ROUND(((((ET52*1.25))-((EU52*1.25)))+AE52),2)</f>
        <v>319.01</v>
      </c>
      <c r="AE52">
        <f>ROUND(((EU52*1.25)),2)</f>
        <v>62.9</v>
      </c>
      <c r="AF52">
        <f>ROUND(((EV52*1.15)),2)</f>
        <v>1499.21</v>
      </c>
      <c r="AG52">
        <f t="shared" si="34"/>
        <v>0</v>
      </c>
      <c r="AH52">
        <f>((EW52*1.15))</f>
        <v>171.53399999999999</v>
      </c>
      <c r="AI52">
        <f>((EX52*1.25))</f>
        <v>5.2875000000000005</v>
      </c>
      <c r="AJ52">
        <f t="shared" si="36"/>
        <v>0</v>
      </c>
      <c r="AK52">
        <v>10107.89</v>
      </c>
      <c r="AL52">
        <v>8549.02</v>
      </c>
      <c r="AM52">
        <v>255.21</v>
      </c>
      <c r="AN52">
        <v>50.32</v>
      </c>
      <c r="AO52">
        <v>1303.6600000000001</v>
      </c>
      <c r="AP52">
        <v>0</v>
      </c>
      <c r="AQ52">
        <v>149.16</v>
      </c>
      <c r="AR52">
        <v>4.2300000000000004</v>
      </c>
      <c r="AS52">
        <v>0</v>
      </c>
      <c r="AT52">
        <v>106</v>
      </c>
      <c r="AU52">
        <v>54</v>
      </c>
      <c r="AV52">
        <v>1</v>
      </c>
      <c r="AW52">
        <v>1</v>
      </c>
      <c r="AZ52">
        <v>6.08</v>
      </c>
      <c r="BA52">
        <v>6.08</v>
      </c>
      <c r="BB52">
        <v>6.08</v>
      </c>
      <c r="BC52">
        <v>6.08</v>
      </c>
      <c r="BD52" t="s">
        <v>3</v>
      </c>
      <c r="BE52" t="s">
        <v>3</v>
      </c>
      <c r="BF52" t="s">
        <v>3</v>
      </c>
      <c r="BG52" t="s">
        <v>3</v>
      </c>
      <c r="BH52">
        <v>0</v>
      </c>
      <c r="BI52">
        <v>1</v>
      </c>
      <c r="BJ52" t="s">
        <v>144</v>
      </c>
      <c r="BM52">
        <v>10001</v>
      </c>
      <c r="BN52">
        <v>0</v>
      </c>
      <c r="BO52" t="s">
        <v>3</v>
      </c>
      <c r="BP52">
        <v>0</v>
      </c>
      <c r="BQ52">
        <v>2</v>
      </c>
      <c r="BR52">
        <v>0</v>
      </c>
      <c r="BS52">
        <v>6.08</v>
      </c>
      <c r="BT52">
        <v>1</v>
      </c>
      <c r="BU52">
        <v>1</v>
      </c>
      <c r="BV52">
        <v>1</v>
      </c>
      <c r="BW52">
        <v>1</v>
      </c>
      <c r="BX52">
        <v>1</v>
      </c>
      <c r="BY52" t="s">
        <v>3</v>
      </c>
      <c r="BZ52">
        <v>118</v>
      </c>
      <c r="CA52">
        <v>63</v>
      </c>
      <c r="CF52">
        <v>0</v>
      </c>
      <c r="CG52">
        <v>0</v>
      </c>
      <c r="CM52">
        <v>0</v>
      </c>
      <c r="CN52" t="s">
        <v>1308</v>
      </c>
      <c r="CO52">
        <v>0</v>
      </c>
      <c r="CP52">
        <f t="shared" si="37"/>
        <v>29209.399999999998</v>
      </c>
      <c r="CQ52">
        <f t="shared" si="38"/>
        <v>51978.041600000004</v>
      </c>
      <c r="CR52">
        <f t="shared" si="39"/>
        <v>1939.5808</v>
      </c>
      <c r="CS52">
        <f t="shared" si="40"/>
        <v>382.43200000000002</v>
      </c>
      <c r="CT52">
        <f t="shared" si="41"/>
        <v>9115.1967999999997</v>
      </c>
      <c r="CU52">
        <f t="shared" si="42"/>
        <v>0</v>
      </c>
      <c r="CV52">
        <f t="shared" si="43"/>
        <v>171.53399999999999</v>
      </c>
      <c r="CW52">
        <f t="shared" si="44"/>
        <v>5.2875000000000005</v>
      </c>
      <c r="CX52">
        <f t="shared" si="45"/>
        <v>0</v>
      </c>
      <c r="CY52">
        <f t="shared" si="59"/>
        <v>4665.2719999999999</v>
      </c>
      <c r="CZ52">
        <f t="shared" si="60"/>
        <v>2376.6479999999997</v>
      </c>
      <c r="DC52" t="s">
        <v>3</v>
      </c>
      <c r="DD52" t="s">
        <v>3</v>
      </c>
      <c r="DE52" t="s">
        <v>81</v>
      </c>
      <c r="DF52" t="s">
        <v>81</v>
      </c>
      <c r="DG52" t="s">
        <v>82</v>
      </c>
      <c r="DH52" t="s">
        <v>3</v>
      </c>
      <c r="DI52" t="s">
        <v>82</v>
      </c>
      <c r="DJ52" t="s">
        <v>81</v>
      </c>
      <c r="DK52" t="s">
        <v>3</v>
      </c>
      <c r="DL52" t="s">
        <v>3</v>
      </c>
      <c r="DM52" t="s">
        <v>3</v>
      </c>
      <c r="DN52">
        <v>0</v>
      </c>
      <c r="DO52">
        <v>0</v>
      </c>
      <c r="DP52">
        <v>1</v>
      </c>
      <c r="DQ52">
        <v>1</v>
      </c>
      <c r="DU52">
        <v>1005</v>
      </c>
      <c r="DV52" t="s">
        <v>15</v>
      </c>
      <c r="DW52" t="s">
        <v>15</v>
      </c>
      <c r="DX52">
        <v>100</v>
      </c>
      <c r="EE52">
        <v>39174503</v>
      </c>
      <c r="EF52">
        <v>2</v>
      </c>
      <c r="EG52" t="s">
        <v>17</v>
      </c>
      <c r="EH52">
        <v>0</v>
      </c>
      <c r="EI52" t="s">
        <v>3</v>
      </c>
      <c r="EJ52">
        <v>1</v>
      </c>
      <c r="EK52">
        <v>10001</v>
      </c>
      <c r="EL52" t="s">
        <v>104</v>
      </c>
      <c r="EM52" t="s">
        <v>105</v>
      </c>
      <c r="EO52" t="s">
        <v>85</v>
      </c>
      <c r="EQ52">
        <v>0</v>
      </c>
      <c r="ER52">
        <v>10107.89</v>
      </c>
      <c r="ES52">
        <v>8549.02</v>
      </c>
      <c r="ET52">
        <v>255.21</v>
      </c>
      <c r="EU52">
        <v>50.32</v>
      </c>
      <c r="EV52">
        <v>1303.6600000000001</v>
      </c>
      <c r="EW52">
        <v>149.16</v>
      </c>
      <c r="EX52">
        <v>4.2300000000000004</v>
      </c>
      <c r="EY52">
        <v>0</v>
      </c>
      <c r="FQ52">
        <v>0</v>
      </c>
      <c r="FR52">
        <f t="shared" si="48"/>
        <v>0</v>
      </c>
      <c r="FS52">
        <v>0</v>
      </c>
      <c r="FT52" t="s">
        <v>20</v>
      </c>
      <c r="FU52" t="s">
        <v>21</v>
      </c>
      <c r="FX52">
        <v>106.2</v>
      </c>
      <c r="FY52">
        <v>53.55</v>
      </c>
      <c r="GA52" t="s">
        <v>3</v>
      </c>
      <c r="GD52">
        <v>0</v>
      </c>
      <c r="GF52">
        <v>-330529066</v>
      </c>
      <c r="GG52">
        <v>1</v>
      </c>
      <c r="GH52">
        <v>1</v>
      </c>
      <c r="GI52">
        <v>4</v>
      </c>
      <c r="GJ52">
        <v>0</v>
      </c>
      <c r="GK52">
        <f>ROUND(R52*(R12)/100,2)</f>
        <v>0</v>
      </c>
      <c r="GL52">
        <f t="shared" si="49"/>
        <v>0</v>
      </c>
      <c r="GM52">
        <f t="shared" si="50"/>
        <v>36251.32</v>
      </c>
      <c r="GN52">
        <f t="shared" si="51"/>
        <v>36251.32</v>
      </c>
      <c r="GO52">
        <f t="shared" si="52"/>
        <v>0</v>
      </c>
      <c r="GP52">
        <f t="shared" si="53"/>
        <v>0</v>
      </c>
      <c r="GR52">
        <v>0</v>
      </c>
      <c r="GS52">
        <v>3</v>
      </c>
      <c r="GT52">
        <v>0</v>
      </c>
      <c r="GU52" t="s">
        <v>3</v>
      </c>
      <c r="GV52">
        <f t="shared" si="54"/>
        <v>0</v>
      </c>
      <c r="GW52">
        <v>1</v>
      </c>
      <c r="GX52">
        <f t="shared" si="55"/>
        <v>0</v>
      </c>
      <c r="HA52">
        <v>0</v>
      </c>
      <c r="HB52">
        <v>0</v>
      </c>
      <c r="IK52">
        <v>0</v>
      </c>
    </row>
    <row r="53" spans="1:245" x14ac:dyDescent="0.2">
      <c r="A53">
        <v>18</v>
      </c>
      <c r="B53">
        <v>1</v>
      </c>
      <c r="C53">
        <v>73</v>
      </c>
      <c r="E53" t="s">
        <v>145</v>
      </c>
      <c r="F53" t="s">
        <v>146</v>
      </c>
      <c r="G53" t="s">
        <v>147</v>
      </c>
      <c r="H53" t="s">
        <v>79</v>
      </c>
      <c r="I53">
        <f>I52*J53</f>
        <v>46.34</v>
      </c>
      <c r="J53">
        <v>100.00000000000001</v>
      </c>
      <c r="O53">
        <f t="shared" si="21"/>
        <v>584239.44999999995</v>
      </c>
      <c r="P53">
        <f t="shared" si="22"/>
        <v>584239.44999999995</v>
      </c>
      <c r="Q53">
        <f t="shared" si="23"/>
        <v>0</v>
      </c>
      <c r="R53">
        <f t="shared" si="24"/>
        <v>0</v>
      </c>
      <c r="S53">
        <f t="shared" si="25"/>
        <v>0</v>
      </c>
      <c r="T53">
        <f t="shared" si="26"/>
        <v>0</v>
      </c>
      <c r="U53">
        <f t="shared" si="27"/>
        <v>0</v>
      </c>
      <c r="V53">
        <f t="shared" si="28"/>
        <v>0</v>
      </c>
      <c r="W53">
        <f t="shared" si="29"/>
        <v>0</v>
      </c>
      <c r="X53">
        <f t="shared" si="30"/>
        <v>0</v>
      </c>
      <c r="Y53">
        <f t="shared" si="31"/>
        <v>0</v>
      </c>
      <c r="AA53">
        <v>39269648</v>
      </c>
      <c r="AB53">
        <f t="shared" si="32"/>
        <v>2073.63</v>
      </c>
      <c r="AC53">
        <f t="shared" si="56"/>
        <v>2073.63</v>
      </c>
      <c r="AD53">
        <f>ROUND((((ET53)-(EU53))+AE53),2)</f>
        <v>0</v>
      </c>
      <c r="AE53">
        <f>ROUND((EU53),2)</f>
        <v>0</v>
      </c>
      <c r="AF53">
        <f>ROUND((EV53),2)</f>
        <v>0</v>
      </c>
      <c r="AG53">
        <f t="shared" si="34"/>
        <v>0</v>
      </c>
      <c r="AH53">
        <f>(EW53)</f>
        <v>0</v>
      </c>
      <c r="AI53">
        <f>(EX53)</f>
        <v>0</v>
      </c>
      <c r="AJ53">
        <f t="shared" si="36"/>
        <v>0</v>
      </c>
      <c r="AK53">
        <v>2073.63</v>
      </c>
      <c r="AL53">
        <v>2073.63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106</v>
      </c>
      <c r="AU53">
        <v>54</v>
      </c>
      <c r="AV53">
        <v>1</v>
      </c>
      <c r="AW53">
        <v>1</v>
      </c>
      <c r="AZ53">
        <v>6.08</v>
      </c>
      <c r="BA53">
        <v>1</v>
      </c>
      <c r="BB53">
        <v>1</v>
      </c>
      <c r="BC53">
        <v>6.08</v>
      </c>
      <c r="BD53" t="s">
        <v>3</v>
      </c>
      <c r="BE53" t="s">
        <v>3</v>
      </c>
      <c r="BF53" t="s">
        <v>3</v>
      </c>
      <c r="BG53" t="s">
        <v>3</v>
      </c>
      <c r="BH53">
        <v>3</v>
      </c>
      <c r="BI53">
        <v>1</v>
      </c>
      <c r="BJ53" t="s">
        <v>148</v>
      </c>
      <c r="BM53">
        <v>10001</v>
      </c>
      <c r="BN53">
        <v>0</v>
      </c>
      <c r="BO53" t="s">
        <v>3</v>
      </c>
      <c r="BP53">
        <v>0</v>
      </c>
      <c r="BQ53">
        <v>2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3</v>
      </c>
      <c r="BZ53">
        <v>118</v>
      </c>
      <c r="CA53">
        <v>63</v>
      </c>
      <c r="CF53">
        <v>0</v>
      </c>
      <c r="CG53">
        <v>0</v>
      </c>
      <c r="CM53">
        <v>0</v>
      </c>
      <c r="CN53" t="s">
        <v>3</v>
      </c>
      <c r="CO53">
        <v>0</v>
      </c>
      <c r="CP53">
        <f t="shared" si="37"/>
        <v>584239.44999999995</v>
      </c>
      <c r="CQ53">
        <f t="shared" si="38"/>
        <v>12607.670400000001</v>
      </c>
      <c r="CR53">
        <f t="shared" si="39"/>
        <v>0</v>
      </c>
      <c r="CS53">
        <f t="shared" si="40"/>
        <v>0</v>
      </c>
      <c r="CT53">
        <f t="shared" si="41"/>
        <v>0</v>
      </c>
      <c r="CU53">
        <f t="shared" si="42"/>
        <v>0</v>
      </c>
      <c r="CV53">
        <f t="shared" si="43"/>
        <v>0</v>
      </c>
      <c r="CW53">
        <f t="shared" si="44"/>
        <v>0</v>
      </c>
      <c r="CX53">
        <f t="shared" si="45"/>
        <v>0</v>
      </c>
      <c r="CY53">
        <f t="shared" si="59"/>
        <v>0</v>
      </c>
      <c r="CZ53">
        <f t="shared" si="60"/>
        <v>0</v>
      </c>
      <c r="DC53" t="s">
        <v>3</v>
      </c>
      <c r="DD53" t="s">
        <v>3</v>
      </c>
      <c r="DE53" t="s">
        <v>3</v>
      </c>
      <c r="DF53" t="s">
        <v>3</v>
      </c>
      <c r="DG53" t="s">
        <v>3</v>
      </c>
      <c r="DH53" t="s">
        <v>3</v>
      </c>
      <c r="DI53" t="s">
        <v>3</v>
      </c>
      <c r="DJ53" t="s">
        <v>3</v>
      </c>
      <c r="DK53" t="s">
        <v>3</v>
      </c>
      <c r="DL53" t="s">
        <v>3</v>
      </c>
      <c r="DM53" t="s">
        <v>3</v>
      </c>
      <c r="DN53">
        <v>0</v>
      </c>
      <c r="DO53">
        <v>0</v>
      </c>
      <c r="DP53">
        <v>1</v>
      </c>
      <c r="DQ53">
        <v>1</v>
      </c>
      <c r="DU53">
        <v>1005</v>
      </c>
      <c r="DV53" t="s">
        <v>79</v>
      </c>
      <c r="DW53" t="s">
        <v>79</v>
      </c>
      <c r="DX53">
        <v>1</v>
      </c>
      <c r="EE53">
        <v>39174503</v>
      </c>
      <c r="EF53">
        <v>2</v>
      </c>
      <c r="EG53" t="s">
        <v>17</v>
      </c>
      <c r="EH53">
        <v>0</v>
      </c>
      <c r="EI53" t="s">
        <v>3</v>
      </c>
      <c r="EJ53">
        <v>1</v>
      </c>
      <c r="EK53">
        <v>10001</v>
      </c>
      <c r="EL53" t="s">
        <v>104</v>
      </c>
      <c r="EM53" t="s">
        <v>105</v>
      </c>
      <c r="EO53" t="s">
        <v>3</v>
      </c>
      <c r="EQ53">
        <v>0</v>
      </c>
      <c r="ER53">
        <v>2073.63</v>
      </c>
      <c r="ES53">
        <v>2073.63</v>
      </c>
      <c r="ET53">
        <v>0</v>
      </c>
      <c r="EU53">
        <v>0</v>
      </c>
      <c r="EV53">
        <v>0</v>
      </c>
      <c r="EW53">
        <v>0</v>
      </c>
      <c r="EX53">
        <v>0</v>
      </c>
      <c r="FQ53">
        <v>0</v>
      </c>
      <c r="FR53">
        <f t="shared" si="48"/>
        <v>0</v>
      </c>
      <c r="FS53">
        <v>0</v>
      </c>
      <c r="FT53" t="s">
        <v>20</v>
      </c>
      <c r="FU53" t="s">
        <v>21</v>
      </c>
      <c r="FX53">
        <v>106.2</v>
      </c>
      <c r="FY53">
        <v>53.55</v>
      </c>
      <c r="GA53" t="s">
        <v>3</v>
      </c>
      <c r="GD53">
        <v>0</v>
      </c>
      <c r="GF53">
        <v>1050959246</v>
      </c>
      <c r="GG53">
        <v>1</v>
      </c>
      <c r="GH53">
        <v>1</v>
      </c>
      <c r="GI53">
        <v>4</v>
      </c>
      <c r="GJ53">
        <v>0</v>
      </c>
      <c r="GK53">
        <f>ROUND(R53*(R12)/100,2)</f>
        <v>0</v>
      </c>
      <c r="GL53">
        <f t="shared" si="49"/>
        <v>0</v>
      </c>
      <c r="GM53">
        <f t="shared" si="50"/>
        <v>584239.44999999995</v>
      </c>
      <c r="GN53">
        <f t="shared" si="51"/>
        <v>584239.44999999995</v>
      </c>
      <c r="GO53">
        <f t="shared" si="52"/>
        <v>0</v>
      </c>
      <c r="GP53">
        <f t="shared" si="53"/>
        <v>0</v>
      </c>
      <c r="GR53">
        <v>0</v>
      </c>
      <c r="GS53">
        <v>3</v>
      </c>
      <c r="GT53">
        <v>0</v>
      </c>
      <c r="GU53" t="s">
        <v>3</v>
      </c>
      <c r="GV53">
        <f t="shared" si="54"/>
        <v>0</v>
      </c>
      <c r="GW53">
        <v>1</v>
      </c>
      <c r="GX53">
        <f t="shared" si="55"/>
        <v>0</v>
      </c>
      <c r="HA53">
        <v>0</v>
      </c>
      <c r="HB53">
        <v>0</v>
      </c>
      <c r="IK53">
        <v>0</v>
      </c>
    </row>
    <row r="54" spans="1:245" x14ac:dyDescent="0.2">
      <c r="A54">
        <v>17</v>
      </c>
      <c r="B54">
        <v>1</v>
      </c>
      <c r="C54">
        <f>ROW(SmtRes!A86)</f>
        <v>86</v>
      </c>
      <c r="D54">
        <f>ROW(EtalonRes!A90)</f>
        <v>90</v>
      </c>
      <c r="E54" t="s">
        <v>149</v>
      </c>
      <c r="F54" t="s">
        <v>150</v>
      </c>
      <c r="G54" t="s">
        <v>151</v>
      </c>
      <c r="H54" t="s">
        <v>15</v>
      </c>
      <c r="I54">
        <f>ROUND(1.88/100,9)</f>
        <v>1.8800000000000001E-2</v>
      </c>
      <c r="J54">
        <v>0</v>
      </c>
      <c r="O54">
        <f t="shared" si="21"/>
        <v>1092.7</v>
      </c>
      <c r="P54">
        <f t="shared" si="22"/>
        <v>898.35</v>
      </c>
      <c r="Q54">
        <f t="shared" si="23"/>
        <v>36.46</v>
      </c>
      <c r="R54">
        <f t="shared" si="24"/>
        <v>7.19</v>
      </c>
      <c r="S54">
        <f t="shared" si="25"/>
        <v>157.88999999999999</v>
      </c>
      <c r="T54">
        <f t="shared" si="26"/>
        <v>0</v>
      </c>
      <c r="U54">
        <f t="shared" si="27"/>
        <v>2.9712366000000001</v>
      </c>
      <c r="V54">
        <f t="shared" si="28"/>
        <v>9.9405000000000007E-2</v>
      </c>
      <c r="W54">
        <f t="shared" si="29"/>
        <v>0</v>
      </c>
      <c r="X54">
        <f t="shared" si="30"/>
        <v>174.98</v>
      </c>
      <c r="Y54">
        <f t="shared" si="31"/>
        <v>89.14</v>
      </c>
      <c r="AA54">
        <v>39269648</v>
      </c>
      <c r="AB54">
        <f t="shared" si="32"/>
        <v>9559.6200000000008</v>
      </c>
      <c r="AC54">
        <f t="shared" si="56"/>
        <v>7859.3</v>
      </c>
      <c r="AD54">
        <f>ROUND(((((ET54*1.25))-((EU54*1.25)))+AE54),2)</f>
        <v>319.01</v>
      </c>
      <c r="AE54">
        <f>ROUND(((EU54*1.25)),2)</f>
        <v>62.9</v>
      </c>
      <c r="AF54">
        <f>ROUND(((EV54*1.15)),2)</f>
        <v>1381.31</v>
      </c>
      <c r="AG54">
        <f t="shared" si="34"/>
        <v>0</v>
      </c>
      <c r="AH54">
        <f>((EW54*1.15))</f>
        <v>158.0445</v>
      </c>
      <c r="AI54">
        <f>((EX54*1.25))</f>
        <v>5.2875000000000005</v>
      </c>
      <c r="AJ54">
        <f t="shared" si="36"/>
        <v>0</v>
      </c>
      <c r="AK54">
        <v>9315.65</v>
      </c>
      <c r="AL54">
        <v>7859.3</v>
      </c>
      <c r="AM54">
        <v>255.21</v>
      </c>
      <c r="AN54">
        <v>50.32</v>
      </c>
      <c r="AO54">
        <v>1201.1400000000001</v>
      </c>
      <c r="AP54">
        <v>0</v>
      </c>
      <c r="AQ54">
        <v>137.43</v>
      </c>
      <c r="AR54">
        <v>4.2300000000000004</v>
      </c>
      <c r="AS54">
        <v>0</v>
      </c>
      <c r="AT54">
        <v>106</v>
      </c>
      <c r="AU54">
        <v>54</v>
      </c>
      <c r="AV54">
        <v>1</v>
      </c>
      <c r="AW54">
        <v>1</v>
      </c>
      <c r="AZ54">
        <v>6.08</v>
      </c>
      <c r="BA54">
        <v>6.08</v>
      </c>
      <c r="BB54">
        <v>6.08</v>
      </c>
      <c r="BC54">
        <v>6.08</v>
      </c>
      <c r="BD54" t="s">
        <v>3</v>
      </c>
      <c r="BE54" t="s">
        <v>3</v>
      </c>
      <c r="BF54" t="s">
        <v>3</v>
      </c>
      <c r="BG54" t="s">
        <v>3</v>
      </c>
      <c r="BH54">
        <v>0</v>
      </c>
      <c r="BI54">
        <v>1</v>
      </c>
      <c r="BJ54" t="s">
        <v>152</v>
      </c>
      <c r="BM54">
        <v>10001</v>
      </c>
      <c r="BN54">
        <v>0</v>
      </c>
      <c r="BO54" t="s">
        <v>3</v>
      </c>
      <c r="BP54">
        <v>0</v>
      </c>
      <c r="BQ54">
        <v>2</v>
      </c>
      <c r="BR54">
        <v>0</v>
      </c>
      <c r="BS54">
        <v>6.08</v>
      </c>
      <c r="BT54">
        <v>1</v>
      </c>
      <c r="BU54">
        <v>1</v>
      </c>
      <c r="BV54">
        <v>1</v>
      </c>
      <c r="BW54">
        <v>1</v>
      </c>
      <c r="BX54">
        <v>1</v>
      </c>
      <c r="BY54" t="s">
        <v>3</v>
      </c>
      <c r="BZ54">
        <v>118</v>
      </c>
      <c r="CA54">
        <v>63</v>
      </c>
      <c r="CF54">
        <v>0</v>
      </c>
      <c r="CG54">
        <v>0</v>
      </c>
      <c r="CM54">
        <v>0</v>
      </c>
      <c r="CN54" t="s">
        <v>1308</v>
      </c>
      <c r="CO54">
        <v>0</v>
      </c>
      <c r="CP54">
        <f t="shared" si="37"/>
        <v>1092.7</v>
      </c>
      <c r="CQ54">
        <f t="shared" si="38"/>
        <v>47784.544000000002</v>
      </c>
      <c r="CR54">
        <f t="shared" si="39"/>
        <v>1939.5808</v>
      </c>
      <c r="CS54">
        <f t="shared" si="40"/>
        <v>382.43200000000002</v>
      </c>
      <c r="CT54">
        <f t="shared" si="41"/>
        <v>8398.3647999999994</v>
      </c>
      <c r="CU54">
        <f t="shared" si="42"/>
        <v>0</v>
      </c>
      <c r="CV54">
        <f t="shared" si="43"/>
        <v>158.0445</v>
      </c>
      <c r="CW54">
        <f t="shared" si="44"/>
        <v>5.2875000000000005</v>
      </c>
      <c r="CX54">
        <f t="shared" si="45"/>
        <v>0</v>
      </c>
      <c r="CY54">
        <f t="shared" si="59"/>
        <v>174.98480000000001</v>
      </c>
      <c r="CZ54">
        <f t="shared" si="60"/>
        <v>89.143199999999993</v>
      </c>
      <c r="DC54" t="s">
        <v>3</v>
      </c>
      <c r="DD54" t="s">
        <v>3</v>
      </c>
      <c r="DE54" t="s">
        <v>81</v>
      </c>
      <c r="DF54" t="s">
        <v>81</v>
      </c>
      <c r="DG54" t="s">
        <v>82</v>
      </c>
      <c r="DH54" t="s">
        <v>3</v>
      </c>
      <c r="DI54" t="s">
        <v>82</v>
      </c>
      <c r="DJ54" t="s">
        <v>81</v>
      </c>
      <c r="DK54" t="s">
        <v>3</v>
      </c>
      <c r="DL54" t="s">
        <v>3</v>
      </c>
      <c r="DM54" t="s">
        <v>3</v>
      </c>
      <c r="DN54">
        <v>0</v>
      </c>
      <c r="DO54">
        <v>0</v>
      </c>
      <c r="DP54">
        <v>1</v>
      </c>
      <c r="DQ54">
        <v>1</v>
      </c>
      <c r="DU54">
        <v>1005</v>
      </c>
      <c r="DV54" t="s">
        <v>15</v>
      </c>
      <c r="DW54" t="s">
        <v>15</v>
      </c>
      <c r="DX54">
        <v>100</v>
      </c>
      <c r="EE54">
        <v>39174503</v>
      </c>
      <c r="EF54">
        <v>2</v>
      </c>
      <c r="EG54" t="s">
        <v>17</v>
      </c>
      <c r="EH54">
        <v>0</v>
      </c>
      <c r="EI54" t="s">
        <v>3</v>
      </c>
      <c r="EJ54">
        <v>1</v>
      </c>
      <c r="EK54">
        <v>10001</v>
      </c>
      <c r="EL54" t="s">
        <v>104</v>
      </c>
      <c r="EM54" t="s">
        <v>105</v>
      </c>
      <c r="EO54" t="s">
        <v>85</v>
      </c>
      <c r="EQ54">
        <v>0</v>
      </c>
      <c r="ER54">
        <v>9315.65</v>
      </c>
      <c r="ES54">
        <v>7859.3</v>
      </c>
      <c r="ET54">
        <v>255.21</v>
      </c>
      <c r="EU54">
        <v>50.32</v>
      </c>
      <c r="EV54">
        <v>1201.1400000000001</v>
      </c>
      <c r="EW54">
        <v>137.43</v>
      </c>
      <c r="EX54">
        <v>4.2300000000000004</v>
      </c>
      <c r="EY54">
        <v>0</v>
      </c>
      <c r="FQ54">
        <v>0</v>
      </c>
      <c r="FR54">
        <f t="shared" si="48"/>
        <v>0</v>
      </c>
      <c r="FS54">
        <v>0</v>
      </c>
      <c r="FT54" t="s">
        <v>20</v>
      </c>
      <c r="FU54" t="s">
        <v>21</v>
      </c>
      <c r="FX54">
        <v>106.2</v>
      </c>
      <c r="FY54">
        <v>53.55</v>
      </c>
      <c r="GA54" t="s">
        <v>3</v>
      </c>
      <c r="GD54">
        <v>0</v>
      </c>
      <c r="GF54">
        <v>-160637062</v>
      </c>
      <c r="GG54">
        <v>1</v>
      </c>
      <c r="GH54">
        <v>1</v>
      </c>
      <c r="GI54">
        <v>4</v>
      </c>
      <c r="GJ54">
        <v>0</v>
      </c>
      <c r="GK54">
        <f>ROUND(R54*(R12)/100,2)</f>
        <v>0</v>
      </c>
      <c r="GL54">
        <f t="shared" si="49"/>
        <v>0</v>
      </c>
      <c r="GM54">
        <f t="shared" si="50"/>
        <v>1356.82</v>
      </c>
      <c r="GN54">
        <f t="shared" si="51"/>
        <v>1356.82</v>
      </c>
      <c r="GO54">
        <f t="shared" si="52"/>
        <v>0</v>
      </c>
      <c r="GP54">
        <f t="shared" si="53"/>
        <v>0</v>
      </c>
      <c r="GR54">
        <v>0</v>
      </c>
      <c r="GS54">
        <v>3</v>
      </c>
      <c r="GT54">
        <v>0</v>
      </c>
      <c r="GU54" t="s">
        <v>3</v>
      </c>
      <c r="GV54">
        <f t="shared" si="54"/>
        <v>0</v>
      </c>
      <c r="GW54">
        <v>1</v>
      </c>
      <c r="GX54">
        <f t="shared" si="55"/>
        <v>0</v>
      </c>
      <c r="HA54">
        <v>0</v>
      </c>
      <c r="HB54">
        <v>0</v>
      </c>
      <c r="IK54">
        <v>0</v>
      </c>
    </row>
    <row r="55" spans="1:245" x14ac:dyDescent="0.2">
      <c r="A55">
        <v>18</v>
      </c>
      <c r="B55">
        <v>1</v>
      </c>
      <c r="C55">
        <v>84</v>
      </c>
      <c r="E55" t="s">
        <v>153</v>
      </c>
      <c r="F55" t="s">
        <v>154</v>
      </c>
      <c r="G55" t="s">
        <v>155</v>
      </c>
      <c r="H55" t="s">
        <v>79</v>
      </c>
      <c r="I55">
        <f>I54*J55</f>
        <v>1.88</v>
      </c>
      <c r="J55">
        <v>99.999999999999986</v>
      </c>
      <c r="O55">
        <f t="shared" si="21"/>
        <v>26995.4</v>
      </c>
      <c r="P55">
        <f t="shared" si="22"/>
        <v>26995.4</v>
      </c>
      <c r="Q55">
        <f t="shared" si="23"/>
        <v>0</v>
      </c>
      <c r="R55">
        <f t="shared" si="24"/>
        <v>0</v>
      </c>
      <c r="S55">
        <f t="shared" si="25"/>
        <v>0</v>
      </c>
      <c r="T55">
        <f t="shared" si="26"/>
        <v>0</v>
      </c>
      <c r="U55">
        <f t="shared" si="27"/>
        <v>0</v>
      </c>
      <c r="V55">
        <f t="shared" si="28"/>
        <v>0</v>
      </c>
      <c r="W55">
        <f t="shared" si="29"/>
        <v>0</v>
      </c>
      <c r="X55">
        <f t="shared" si="30"/>
        <v>0</v>
      </c>
      <c r="Y55">
        <f t="shared" si="31"/>
        <v>0</v>
      </c>
      <c r="AA55">
        <v>39269648</v>
      </c>
      <c r="AB55">
        <f t="shared" si="32"/>
        <v>2361.7199999999998</v>
      </c>
      <c r="AC55">
        <f t="shared" si="56"/>
        <v>2361.7199999999998</v>
      </c>
      <c r="AD55">
        <f>ROUND((((ET55)-(EU55))+AE55),2)</f>
        <v>0</v>
      </c>
      <c r="AE55">
        <f>ROUND((EU55),2)</f>
        <v>0</v>
      </c>
      <c r="AF55">
        <f>ROUND((EV55),2)</f>
        <v>0</v>
      </c>
      <c r="AG55">
        <f t="shared" si="34"/>
        <v>0</v>
      </c>
      <c r="AH55">
        <f>(EW55)</f>
        <v>0</v>
      </c>
      <c r="AI55">
        <f>(EX55)</f>
        <v>0</v>
      </c>
      <c r="AJ55">
        <f t="shared" si="36"/>
        <v>0</v>
      </c>
      <c r="AK55">
        <v>2361.7199999999998</v>
      </c>
      <c r="AL55">
        <v>2361.7199999999998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106</v>
      </c>
      <c r="AU55">
        <v>54</v>
      </c>
      <c r="AV55">
        <v>1</v>
      </c>
      <c r="AW55">
        <v>1</v>
      </c>
      <c r="AZ55">
        <v>6.08</v>
      </c>
      <c r="BA55">
        <v>1</v>
      </c>
      <c r="BB55">
        <v>1</v>
      </c>
      <c r="BC55">
        <v>6.08</v>
      </c>
      <c r="BD55" t="s">
        <v>3</v>
      </c>
      <c r="BE55" t="s">
        <v>3</v>
      </c>
      <c r="BF55" t="s">
        <v>3</v>
      </c>
      <c r="BG55" t="s">
        <v>3</v>
      </c>
      <c r="BH55">
        <v>3</v>
      </c>
      <c r="BI55">
        <v>1</v>
      </c>
      <c r="BJ55" t="s">
        <v>156</v>
      </c>
      <c r="BM55">
        <v>10001</v>
      </c>
      <c r="BN55">
        <v>0</v>
      </c>
      <c r="BO55" t="s">
        <v>3</v>
      </c>
      <c r="BP55">
        <v>0</v>
      </c>
      <c r="BQ55">
        <v>2</v>
      </c>
      <c r="BR55">
        <v>0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3</v>
      </c>
      <c r="BZ55">
        <v>118</v>
      </c>
      <c r="CA55">
        <v>63</v>
      </c>
      <c r="CF55">
        <v>0</v>
      </c>
      <c r="CG55">
        <v>0</v>
      </c>
      <c r="CM55">
        <v>0</v>
      </c>
      <c r="CN55" t="s">
        <v>3</v>
      </c>
      <c r="CO55">
        <v>0</v>
      </c>
      <c r="CP55">
        <f t="shared" si="37"/>
        <v>26995.4</v>
      </c>
      <c r="CQ55">
        <f t="shared" si="38"/>
        <v>14359.257599999999</v>
      </c>
      <c r="CR55">
        <f t="shared" si="39"/>
        <v>0</v>
      </c>
      <c r="CS55">
        <f t="shared" si="40"/>
        <v>0</v>
      </c>
      <c r="CT55">
        <f t="shared" si="41"/>
        <v>0</v>
      </c>
      <c r="CU55">
        <f t="shared" si="42"/>
        <v>0</v>
      </c>
      <c r="CV55">
        <f t="shared" si="43"/>
        <v>0</v>
      </c>
      <c r="CW55">
        <f t="shared" si="44"/>
        <v>0</v>
      </c>
      <c r="CX55">
        <f t="shared" si="45"/>
        <v>0</v>
      </c>
      <c r="CY55">
        <f t="shared" si="59"/>
        <v>0</v>
      </c>
      <c r="CZ55">
        <f t="shared" si="60"/>
        <v>0</v>
      </c>
      <c r="DC55" t="s">
        <v>3</v>
      </c>
      <c r="DD55" t="s">
        <v>3</v>
      </c>
      <c r="DE55" t="s">
        <v>3</v>
      </c>
      <c r="DF55" t="s">
        <v>3</v>
      </c>
      <c r="DG55" t="s">
        <v>3</v>
      </c>
      <c r="DH55" t="s">
        <v>3</v>
      </c>
      <c r="DI55" t="s">
        <v>3</v>
      </c>
      <c r="DJ55" t="s">
        <v>3</v>
      </c>
      <c r="DK55" t="s">
        <v>3</v>
      </c>
      <c r="DL55" t="s">
        <v>3</v>
      </c>
      <c r="DM55" t="s">
        <v>3</v>
      </c>
      <c r="DN55">
        <v>0</v>
      </c>
      <c r="DO55">
        <v>0</v>
      </c>
      <c r="DP55">
        <v>1</v>
      </c>
      <c r="DQ55">
        <v>1</v>
      </c>
      <c r="DU55">
        <v>1005</v>
      </c>
      <c r="DV55" t="s">
        <v>79</v>
      </c>
      <c r="DW55" t="s">
        <v>79</v>
      </c>
      <c r="DX55">
        <v>1</v>
      </c>
      <c r="EE55">
        <v>39174503</v>
      </c>
      <c r="EF55">
        <v>2</v>
      </c>
      <c r="EG55" t="s">
        <v>17</v>
      </c>
      <c r="EH55">
        <v>0</v>
      </c>
      <c r="EI55" t="s">
        <v>3</v>
      </c>
      <c r="EJ55">
        <v>1</v>
      </c>
      <c r="EK55">
        <v>10001</v>
      </c>
      <c r="EL55" t="s">
        <v>104</v>
      </c>
      <c r="EM55" t="s">
        <v>105</v>
      </c>
      <c r="EO55" t="s">
        <v>3</v>
      </c>
      <c r="EQ55">
        <v>0</v>
      </c>
      <c r="ER55">
        <v>2361.7199999999998</v>
      </c>
      <c r="ES55">
        <v>2361.7199999999998</v>
      </c>
      <c r="ET55">
        <v>0</v>
      </c>
      <c r="EU55">
        <v>0</v>
      </c>
      <c r="EV55">
        <v>0</v>
      </c>
      <c r="EW55">
        <v>0</v>
      </c>
      <c r="EX55">
        <v>0</v>
      </c>
      <c r="FQ55">
        <v>0</v>
      </c>
      <c r="FR55">
        <f t="shared" si="48"/>
        <v>0</v>
      </c>
      <c r="FS55">
        <v>0</v>
      </c>
      <c r="FT55" t="s">
        <v>20</v>
      </c>
      <c r="FU55" t="s">
        <v>21</v>
      </c>
      <c r="FX55">
        <v>106.2</v>
      </c>
      <c r="FY55">
        <v>53.55</v>
      </c>
      <c r="GA55" t="s">
        <v>3</v>
      </c>
      <c r="GD55">
        <v>0</v>
      </c>
      <c r="GF55">
        <v>625852641</v>
      </c>
      <c r="GG55">
        <v>1</v>
      </c>
      <c r="GH55">
        <v>1</v>
      </c>
      <c r="GI55">
        <v>4</v>
      </c>
      <c r="GJ55">
        <v>0</v>
      </c>
      <c r="GK55">
        <f>ROUND(R55*(R12)/100,2)</f>
        <v>0</v>
      </c>
      <c r="GL55">
        <f t="shared" si="49"/>
        <v>0</v>
      </c>
      <c r="GM55">
        <f t="shared" si="50"/>
        <v>26995.4</v>
      </c>
      <c r="GN55">
        <f t="shared" si="51"/>
        <v>26995.4</v>
      </c>
      <c r="GO55">
        <f t="shared" si="52"/>
        <v>0</v>
      </c>
      <c r="GP55">
        <f t="shared" si="53"/>
        <v>0</v>
      </c>
      <c r="GR55">
        <v>0</v>
      </c>
      <c r="GS55">
        <v>3</v>
      </c>
      <c r="GT55">
        <v>0</v>
      </c>
      <c r="GU55" t="s">
        <v>3</v>
      </c>
      <c r="GV55">
        <f t="shared" si="54"/>
        <v>0</v>
      </c>
      <c r="GW55">
        <v>1</v>
      </c>
      <c r="GX55">
        <f t="shared" si="55"/>
        <v>0</v>
      </c>
      <c r="HA55">
        <v>0</v>
      </c>
      <c r="HB55">
        <v>0</v>
      </c>
      <c r="IK55">
        <v>0</v>
      </c>
    </row>
    <row r="56" spans="1:245" x14ac:dyDescent="0.2">
      <c r="A56">
        <v>17</v>
      </c>
      <c r="B56">
        <v>1</v>
      </c>
      <c r="C56">
        <f>ROW(SmtRes!A93)</f>
        <v>93</v>
      </c>
      <c r="D56">
        <f>ROW(EtalonRes!A97)</f>
        <v>97</v>
      </c>
      <c r="E56" t="s">
        <v>157</v>
      </c>
      <c r="F56" t="s">
        <v>158</v>
      </c>
      <c r="G56" t="s">
        <v>159</v>
      </c>
      <c r="H56" t="s">
        <v>29</v>
      </c>
      <c r="I56">
        <f>ROUND(29.92/100,9)</f>
        <v>0.29920000000000002</v>
      </c>
      <c r="J56">
        <v>0</v>
      </c>
      <c r="O56">
        <f t="shared" si="21"/>
        <v>7665.75</v>
      </c>
      <c r="P56">
        <f t="shared" si="22"/>
        <v>7262.35</v>
      </c>
      <c r="Q56">
        <f t="shared" si="23"/>
        <v>25.27</v>
      </c>
      <c r="R56">
        <f t="shared" si="24"/>
        <v>5.18</v>
      </c>
      <c r="S56">
        <f t="shared" si="25"/>
        <v>378.13</v>
      </c>
      <c r="T56">
        <f t="shared" si="26"/>
        <v>0</v>
      </c>
      <c r="U56">
        <f t="shared" si="27"/>
        <v>7.2910552000000006</v>
      </c>
      <c r="V56">
        <f t="shared" si="28"/>
        <v>7.1059999999999998E-2</v>
      </c>
      <c r="W56">
        <f t="shared" si="29"/>
        <v>0</v>
      </c>
      <c r="X56">
        <f t="shared" si="30"/>
        <v>406.31</v>
      </c>
      <c r="Y56">
        <f t="shared" si="31"/>
        <v>206.99</v>
      </c>
      <c r="AA56">
        <v>39269648</v>
      </c>
      <c r="AB56">
        <f t="shared" si="32"/>
        <v>4213.95</v>
      </c>
      <c r="AC56">
        <f t="shared" si="56"/>
        <v>3992.2</v>
      </c>
      <c r="AD56">
        <f>ROUND(((((ET56*1.25))-((EU56*1.25)))+AE56),2)</f>
        <v>13.89</v>
      </c>
      <c r="AE56">
        <f>ROUND(((EU56*1.25)),2)</f>
        <v>2.85</v>
      </c>
      <c r="AF56">
        <f>ROUND(((EV56*1.15)),2)</f>
        <v>207.86</v>
      </c>
      <c r="AG56">
        <f t="shared" si="34"/>
        <v>0</v>
      </c>
      <c r="AH56">
        <f>((EW56*1.15))</f>
        <v>24.368500000000001</v>
      </c>
      <c r="AI56">
        <f>((EX56*1.25))</f>
        <v>0.23749999999999999</v>
      </c>
      <c r="AJ56">
        <f t="shared" si="36"/>
        <v>0</v>
      </c>
      <c r="AK56">
        <v>4184.0600000000004</v>
      </c>
      <c r="AL56">
        <v>3992.2</v>
      </c>
      <c r="AM56">
        <v>11.11</v>
      </c>
      <c r="AN56">
        <v>2.2799999999999998</v>
      </c>
      <c r="AO56">
        <v>180.75</v>
      </c>
      <c r="AP56">
        <v>0</v>
      </c>
      <c r="AQ56">
        <v>21.19</v>
      </c>
      <c r="AR56">
        <v>0.19</v>
      </c>
      <c r="AS56">
        <v>0</v>
      </c>
      <c r="AT56">
        <v>106</v>
      </c>
      <c r="AU56">
        <v>54</v>
      </c>
      <c r="AV56">
        <v>1</v>
      </c>
      <c r="AW56">
        <v>1</v>
      </c>
      <c r="AZ56">
        <v>6.08</v>
      </c>
      <c r="BA56">
        <v>6.08</v>
      </c>
      <c r="BB56">
        <v>6.08</v>
      </c>
      <c r="BC56">
        <v>6.08</v>
      </c>
      <c r="BD56" t="s">
        <v>3</v>
      </c>
      <c r="BE56" t="s">
        <v>3</v>
      </c>
      <c r="BF56" t="s">
        <v>3</v>
      </c>
      <c r="BG56" t="s">
        <v>3</v>
      </c>
      <c r="BH56">
        <v>0</v>
      </c>
      <c r="BI56">
        <v>1</v>
      </c>
      <c r="BJ56" t="s">
        <v>160</v>
      </c>
      <c r="BM56">
        <v>10001</v>
      </c>
      <c r="BN56">
        <v>0</v>
      </c>
      <c r="BO56" t="s">
        <v>3</v>
      </c>
      <c r="BP56">
        <v>0</v>
      </c>
      <c r="BQ56">
        <v>2</v>
      </c>
      <c r="BR56">
        <v>0</v>
      </c>
      <c r="BS56">
        <v>6.08</v>
      </c>
      <c r="BT56">
        <v>1</v>
      </c>
      <c r="BU56">
        <v>1</v>
      </c>
      <c r="BV56">
        <v>1</v>
      </c>
      <c r="BW56">
        <v>1</v>
      </c>
      <c r="BX56">
        <v>1</v>
      </c>
      <c r="BY56" t="s">
        <v>3</v>
      </c>
      <c r="BZ56">
        <v>118</v>
      </c>
      <c r="CA56">
        <v>63</v>
      </c>
      <c r="CF56">
        <v>0</v>
      </c>
      <c r="CG56">
        <v>0</v>
      </c>
      <c r="CM56">
        <v>0</v>
      </c>
      <c r="CN56" t="s">
        <v>1308</v>
      </c>
      <c r="CO56">
        <v>0</v>
      </c>
      <c r="CP56">
        <f t="shared" si="37"/>
        <v>7665.7500000000009</v>
      </c>
      <c r="CQ56">
        <f t="shared" si="38"/>
        <v>24272.576000000001</v>
      </c>
      <c r="CR56">
        <f t="shared" si="39"/>
        <v>84.4512</v>
      </c>
      <c r="CS56">
        <f t="shared" si="40"/>
        <v>17.327999999999999</v>
      </c>
      <c r="CT56">
        <f t="shared" si="41"/>
        <v>1263.7888</v>
      </c>
      <c r="CU56">
        <f t="shared" si="42"/>
        <v>0</v>
      </c>
      <c r="CV56">
        <f t="shared" si="43"/>
        <v>24.368500000000001</v>
      </c>
      <c r="CW56">
        <f t="shared" si="44"/>
        <v>0.23749999999999999</v>
      </c>
      <c r="CX56">
        <f t="shared" si="45"/>
        <v>0</v>
      </c>
      <c r="CY56">
        <f t="shared" si="59"/>
        <v>406.30860000000001</v>
      </c>
      <c r="CZ56">
        <f t="shared" si="60"/>
        <v>206.98740000000001</v>
      </c>
      <c r="DC56" t="s">
        <v>3</v>
      </c>
      <c r="DD56" t="s">
        <v>3</v>
      </c>
      <c r="DE56" t="s">
        <v>81</v>
      </c>
      <c r="DF56" t="s">
        <v>81</v>
      </c>
      <c r="DG56" t="s">
        <v>82</v>
      </c>
      <c r="DH56" t="s">
        <v>3</v>
      </c>
      <c r="DI56" t="s">
        <v>82</v>
      </c>
      <c r="DJ56" t="s">
        <v>81</v>
      </c>
      <c r="DK56" t="s">
        <v>3</v>
      </c>
      <c r="DL56" t="s">
        <v>3</v>
      </c>
      <c r="DM56" t="s">
        <v>3</v>
      </c>
      <c r="DN56">
        <v>0</v>
      </c>
      <c r="DO56">
        <v>0</v>
      </c>
      <c r="DP56">
        <v>1</v>
      </c>
      <c r="DQ56">
        <v>1</v>
      </c>
      <c r="DU56">
        <v>1003</v>
      </c>
      <c r="DV56" t="s">
        <v>29</v>
      </c>
      <c r="DW56" t="s">
        <v>29</v>
      </c>
      <c r="DX56">
        <v>100</v>
      </c>
      <c r="EE56">
        <v>39174503</v>
      </c>
      <c r="EF56">
        <v>2</v>
      </c>
      <c r="EG56" t="s">
        <v>17</v>
      </c>
      <c r="EH56">
        <v>0</v>
      </c>
      <c r="EI56" t="s">
        <v>3</v>
      </c>
      <c r="EJ56">
        <v>1</v>
      </c>
      <c r="EK56">
        <v>10001</v>
      </c>
      <c r="EL56" t="s">
        <v>104</v>
      </c>
      <c r="EM56" t="s">
        <v>105</v>
      </c>
      <c r="EO56" t="s">
        <v>85</v>
      </c>
      <c r="EQ56">
        <v>0</v>
      </c>
      <c r="ER56">
        <v>4184.0600000000004</v>
      </c>
      <c r="ES56">
        <v>3992.2</v>
      </c>
      <c r="ET56">
        <v>11.11</v>
      </c>
      <c r="EU56">
        <v>2.2799999999999998</v>
      </c>
      <c r="EV56">
        <v>180.75</v>
      </c>
      <c r="EW56">
        <v>21.19</v>
      </c>
      <c r="EX56">
        <v>0.19</v>
      </c>
      <c r="EY56">
        <v>0</v>
      </c>
      <c r="FQ56">
        <v>0</v>
      </c>
      <c r="FR56">
        <f t="shared" si="48"/>
        <v>0</v>
      </c>
      <c r="FS56">
        <v>0</v>
      </c>
      <c r="FT56" t="s">
        <v>20</v>
      </c>
      <c r="FU56" t="s">
        <v>21</v>
      </c>
      <c r="FX56">
        <v>106.2</v>
      </c>
      <c r="FY56">
        <v>53.55</v>
      </c>
      <c r="GA56" t="s">
        <v>3</v>
      </c>
      <c r="GD56">
        <v>0</v>
      </c>
      <c r="GF56">
        <v>756108961</v>
      </c>
      <c r="GG56">
        <v>1</v>
      </c>
      <c r="GH56">
        <v>1</v>
      </c>
      <c r="GI56">
        <v>4</v>
      </c>
      <c r="GJ56">
        <v>0</v>
      </c>
      <c r="GK56">
        <f>ROUND(R56*(R12)/100,2)</f>
        <v>0</v>
      </c>
      <c r="GL56">
        <f t="shared" si="49"/>
        <v>0</v>
      </c>
      <c r="GM56">
        <f t="shared" si="50"/>
        <v>8279.0499999999993</v>
      </c>
      <c r="GN56">
        <f t="shared" si="51"/>
        <v>8279.0499999999993</v>
      </c>
      <c r="GO56">
        <f t="shared" si="52"/>
        <v>0</v>
      </c>
      <c r="GP56">
        <f t="shared" si="53"/>
        <v>0</v>
      </c>
      <c r="GR56">
        <v>0</v>
      </c>
      <c r="GS56">
        <v>3</v>
      </c>
      <c r="GT56">
        <v>0</v>
      </c>
      <c r="GU56" t="s">
        <v>3</v>
      </c>
      <c r="GV56">
        <f t="shared" si="54"/>
        <v>0</v>
      </c>
      <c r="GW56">
        <v>1</v>
      </c>
      <c r="GX56">
        <f t="shared" si="55"/>
        <v>0</v>
      </c>
      <c r="HA56">
        <v>0</v>
      </c>
      <c r="HB56">
        <v>0</v>
      </c>
      <c r="IK56">
        <v>0</v>
      </c>
    </row>
    <row r="57" spans="1:245" x14ac:dyDescent="0.2">
      <c r="A57">
        <v>18</v>
      </c>
      <c r="B57">
        <v>1</v>
      </c>
      <c r="C57">
        <v>91</v>
      </c>
      <c r="E57" t="s">
        <v>161</v>
      </c>
      <c r="F57" t="s">
        <v>162</v>
      </c>
      <c r="G57" t="s">
        <v>163</v>
      </c>
      <c r="H57" t="s">
        <v>164</v>
      </c>
      <c r="I57">
        <f>I56*J57</f>
        <v>29.92</v>
      </c>
      <c r="J57">
        <v>100</v>
      </c>
      <c r="O57">
        <f t="shared" si="21"/>
        <v>11706.14</v>
      </c>
      <c r="P57">
        <f t="shared" si="22"/>
        <v>11706.14</v>
      </c>
      <c r="Q57">
        <f t="shared" si="23"/>
        <v>0</v>
      </c>
      <c r="R57">
        <f t="shared" si="24"/>
        <v>0</v>
      </c>
      <c r="S57">
        <f t="shared" si="25"/>
        <v>0</v>
      </c>
      <c r="T57">
        <f t="shared" si="26"/>
        <v>0</v>
      </c>
      <c r="U57">
        <f t="shared" si="27"/>
        <v>0</v>
      </c>
      <c r="V57">
        <f t="shared" si="28"/>
        <v>0</v>
      </c>
      <c r="W57">
        <f t="shared" si="29"/>
        <v>0</v>
      </c>
      <c r="X57">
        <f t="shared" si="30"/>
        <v>0</v>
      </c>
      <c r="Y57">
        <f t="shared" si="31"/>
        <v>0</v>
      </c>
      <c r="AA57">
        <v>39269648</v>
      </c>
      <c r="AB57">
        <f t="shared" si="32"/>
        <v>64.349999999999994</v>
      </c>
      <c r="AC57">
        <f t="shared" si="56"/>
        <v>64.349999999999994</v>
      </c>
      <c r="AD57">
        <f>ROUND((((ET57)-(EU57))+AE57),2)</f>
        <v>0</v>
      </c>
      <c r="AE57">
        <f>ROUND((EU57),2)</f>
        <v>0</v>
      </c>
      <c r="AF57">
        <f>ROUND((EV57),2)</f>
        <v>0</v>
      </c>
      <c r="AG57">
        <f t="shared" si="34"/>
        <v>0</v>
      </c>
      <c r="AH57">
        <f>(EW57)</f>
        <v>0</v>
      </c>
      <c r="AI57">
        <f>(EX57)</f>
        <v>0</v>
      </c>
      <c r="AJ57">
        <f t="shared" si="36"/>
        <v>0</v>
      </c>
      <c r="AK57">
        <v>64.349999999999994</v>
      </c>
      <c r="AL57">
        <v>64.349999999999994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106</v>
      </c>
      <c r="AU57">
        <v>54</v>
      </c>
      <c r="AV57">
        <v>1</v>
      </c>
      <c r="AW57">
        <v>1</v>
      </c>
      <c r="AZ57">
        <v>6.08</v>
      </c>
      <c r="BA57">
        <v>1</v>
      </c>
      <c r="BB57">
        <v>1</v>
      </c>
      <c r="BC57">
        <v>6.08</v>
      </c>
      <c r="BD57" t="s">
        <v>3</v>
      </c>
      <c r="BE57" t="s">
        <v>3</v>
      </c>
      <c r="BF57" t="s">
        <v>3</v>
      </c>
      <c r="BG57" t="s">
        <v>3</v>
      </c>
      <c r="BH57">
        <v>3</v>
      </c>
      <c r="BI57">
        <v>1</v>
      </c>
      <c r="BJ57" t="s">
        <v>165</v>
      </c>
      <c r="BM57">
        <v>10001</v>
      </c>
      <c r="BN57">
        <v>0</v>
      </c>
      <c r="BO57" t="s">
        <v>3</v>
      </c>
      <c r="BP57">
        <v>0</v>
      </c>
      <c r="BQ57">
        <v>2</v>
      </c>
      <c r="BR57">
        <v>0</v>
      </c>
      <c r="BS57">
        <v>1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3</v>
      </c>
      <c r="BZ57">
        <v>118</v>
      </c>
      <c r="CA57">
        <v>63</v>
      </c>
      <c r="CF57">
        <v>0</v>
      </c>
      <c r="CG57">
        <v>0</v>
      </c>
      <c r="CM57">
        <v>0</v>
      </c>
      <c r="CN57" t="s">
        <v>3</v>
      </c>
      <c r="CO57">
        <v>0</v>
      </c>
      <c r="CP57">
        <f t="shared" si="37"/>
        <v>11706.14</v>
      </c>
      <c r="CQ57">
        <f t="shared" si="38"/>
        <v>391.24799999999999</v>
      </c>
      <c r="CR57">
        <f t="shared" si="39"/>
        <v>0</v>
      </c>
      <c r="CS57">
        <f t="shared" si="40"/>
        <v>0</v>
      </c>
      <c r="CT57">
        <f t="shared" si="41"/>
        <v>0</v>
      </c>
      <c r="CU57">
        <f t="shared" si="42"/>
        <v>0</v>
      </c>
      <c r="CV57">
        <f t="shared" si="43"/>
        <v>0</v>
      </c>
      <c r="CW57">
        <f t="shared" si="44"/>
        <v>0</v>
      </c>
      <c r="CX57">
        <f t="shared" si="45"/>
        <v>0</v>
      </c>
      <c r="CY57">
        <f t="shared" si="59"/>
        <v>0</v>
      </c>
      <c r="CZ57">
        <f t="shared" si="60"/>
        <v>0</v>
      </c>
      <c r="DC57" t="s">
        <v>3</v>
      </c>
      <c r="DD57" t="s">
        <v>3</v>
      </c>
      <c r="DE57" t="s">
        <v>3</v>
      </c>
      <c r="DF57" t="s">
        <v>3</v>
      </c>
      <c r="DG57" t="s">
        <v>3</v>
      </c>
      <c r="DH57" t="s">
        <v>3</v>
      </c>
      <c r="DI57" t="s">
        <v>3</v>
      </c>
      <c r="DJ57" t="s">
        <v>3</v>
      </c>
      <c r="DK57" t="s">
        <v>3</v>
      </c>
      <c r="DL57" t="s">
        <v>3</v>
      </c>
      <c r="DM57" t="s">
        <v>3</v>
      </c>
      <c r="DN57">
        <v>0</v>
      </c>
      <c r="DO57">
        <v>0</v>
      </c>
      <c r="DP57">
        <v>1</v>
      </c>
      <c r="DQ57">
        <v>1</v>
      </c>
      <c r="DU57">
        <v>1003</v>
      </c>
      <c r="DV57" t="s">
        <v>164</v>
      </c>
      <c r="DW57" t="s">
        <v>164</v>
      </c>
      <c r="DX57">
        <v>1</v>
      </c>
      <c r="EE57">
        <v>39174503</v>
      </c>
      <c r="EF57">
        <v>2</v>
      </c>
      <c r="EG57" t="s">
        <v>17</v>
      </c>
      <c r="EH57">
        <v>0</v>
      </c>
      <c r="EI57" t="s">
        <v>3</v>
      </c>
      <c r="EJ57">
        <v>1</v>
      </c>
      <c r="EK57">
        <v>10001</v>
      </c>
      <c r="EL57" t="s">
        <v>104</v>
      </c>
      <c r="EM57" t="s">
        <v>105</v>
      </c>
      <c r="EO57" t="s">
        <v>3</v>
      </c>
      <c r="EQ57">
        <v>0</v>
      </c>
      <c r="ER57">
        <v>64.349999999999994</v>
      </c>
      <c r="ES57">
        <v>64.349999999999994</v>
      </c>
      <c r="ET57">
        <v>0</v>
      </c>
      <c r="EU57">
        <v>0</v>
      </c>
      <c r="EV57">
        <v>0</v>
      </c>
      <c r="EW57">
        <v>0</v>
      </c>
      <c r="EX57">
        <v>0</v>
      </c>
      <c r="FQ57">
        <v>0</v>
      </c>
      <c r="FR57">
        <f t="shared" si="48"/>
        <v>0</v>
      </c>
      <c r="FS57">
        <v>0</v>
      </c>
      <c r="FT57" t="s">
        <v>20</v>
      </c>
      <c r="FU57" t="s">
        <v>21</v>
      </c>
      <c r="FX57">
        <v>106.2</v>
      </c>
      <c r="FY57">
        <v>53.55</v>
      </c>
      <c r="GA57" t="s">
        <v>3</v>
      </c>
      <c r="GD57">
        <v>0</v>
      </c>
      <c r="GF57">
        <v>1369221803</v>
      </c>
      <c r="GG57">
        <v>1</v>
      </c>
      <c r="GH57">
        <v>1</v>
      </c>
      <c r="GI57">
        <v>4</v>
      </c>
      <c r="GJ57">
        <v>0</v>
      </c>
      <c r="GK57">
        <f>ROUND(R57*(R12)/100,2)</f>
        <v>0</v>
      </c>
      <c r="GL57">
        <f t="shared" si="49"/>
        <v>0</v>
      </c>
      <c r="GM57">
        <f t="shared" si="50"/>
        <v>11706.14</v>
      </c>
      <c r="GN57">
        <f t="shared" si="51"/>
        <v>11706.14</v>
      </c>
      <c r="GO57">
        <f t="shared" si="52"/>
        <v>0</v>
      </c>
      <c r="GP57">
        <f t="shared" si="53"/>
        <v>0</v>
      </c>
      <c r="GR57">
        <v>0</v>
      </c>
      <c r="GS57">
        <v>3</v>
      </c>
      <c r="GT57">
        <v>0</v>
      </c>
      <c r="GU57" t="s">
        <v>3</v>
      </c>
      <c r="GV57">
        <f t="shared" si="54"/>
        <v>0</v>
      </c>
      <c r="GW57">
        <v>1</v>
      </c>
      <c r="GX57">
        <f t="shared" si="55"/>
        <v>0</v>
      </c>
      <c r="HA57">
        <v>0</v>
      </c>
      <c r="HB57">
        <v>0</v>
      </c>
      <c r="IK57">
        <v>0</v>
      </c>
    </row>
    <row r="58" spans="1:245" x14ac:dyDescent="0.2">
      <c r="A58">
        <v>17</v>
      </c>
      <c r="B58">
        <v>1</v>
      </c>
      <c r="C58">
        <f>ROW(SmtRes!A102)</f>
        <v>102</v>
      </c>
      <c r="D58">
        <f>ROW(EtalonRes!A107)</f>
        <v>107</v>
      </c>
      <c r="E58" t="s">
        <v>166</v>
      </c>
      <c r="F58" t="s">
        <v>167</v>
      </c>
      <c r="G58" t="s">
        <v>168</v>
      </c>
      <c r="H58" t="s">
        <v>37</v>
      </c>
      <c r="I58">
        <v>10</v>
      </c>
      <c r="J58">
        <v>0</v>
      </c>
      <c r="O58">
        <f t="shared" si="21"/>
        <v>3506.33</v>
      </c>
      <c r="P58">
        <f t="shared" si="22"/>
        <v>1079.2</v>
      </c>
      <c r="Q58">
        <f t="shared" si="23"/>
        <v>376.35</v>
      </c>
      <c r="R58">
        <f t="shared" si="24"/>
        <v>37.090000000000003</v>
      </c>
      <c r="S58">
        <f t="shared" si="25"/>
        <v>2050.7800000000002</v>
      </c>
      <c r="T58">
        <f t="shared" si="26"/>
        <v>0</v>
      </c>
      <c r="U58">
        <f t="shared" si="27"/>
        <v>37.604999999999997</v>
      </c>
      <c r="V58">
        <f t="shared" si="28"/>
        <v>0.5</v>
      </c>
      <c r="W58">
        <f t="shared" si="29"/>
        <v>0</v>
      </c>
      <c r="X58">
        <f t="shared" si="30"/>
        <v>2401.0500000000002</v>
      </c>
      <c r="Y58">
        <f t="shared" si="31"/>
        <v>1482.39</v>
      </c>
      <c r="AA58">
        <v>39269648</v>
      </c>
      <c r="AB58">
        <f t="shared" si="32"/>
        <v>57.67</v>
      </c>
      <c r="AC58">
        <f t="shared" si="56"/>
        <v>17.75</v>
      </c>
      <c r="AD58">
        <f>ROUND(((((ET58*1.25))-((EU58*1.25)))+AE58),2)</f>
        <v>6.19</v>
      </c>
      <c r="AE58">
        <f>ROUND(((EU58*1.25)),2)</f>
        <v>0.61</v>
      </c>
      <c r="AF58">
        <f>ROUND(((EV58*1.15)),2)</f>
        <v>33.729999999999997</v>
      </c>
      <c r="AG58">
        <f t="shared" si="34"/>
        <v>0</v>
      </c>
      <c r="AH58">
        <f>((EW58*1.15))</f>
        <v>3.7604999999999995</v>
      </c>
      <c r="AI58">
        <f>((EX58*1.25))</f>
        <v>0.05</v>
      </c>
      <c r="AJ58">
        <f t="shared" si="36"/>
        <v>0</v>
      </c>
      <c r="AK58">
        <v>52.03</v>
      </c>
      <c r="AL58">
        <v>17.75</v>
      </c>
      <c r="AM58">
        <v>4.95</v>
      </c>
      <c r="AN58">
        <v>0.49</v>
      </c>
      <c r="AO58">
        <v>29.33</v>
      </c>
      <c r="AP58">
        <v>0</v>
      </c>
      <c r="AQ58">
        <v>3.27</v>
      </c>
      <c r="AR58">
        <v>0.04</v>
      </c>
      <c r="AS58">
        <v>0</v>
      </c>
      <c r="AT58">
        <v>115</v>
      </c>
      <c r="AU58">
        <v>71</v>
      </c>
      <c r="AV58">
        <v>1</v>
      </c>
      <c r="AW58">
        <v>1</v>
      </c>
      <c r="AZ58">
        <v>6.08</v>
      </c>
      <c r="BA58">
        <v>6.08</v>
      </c>
      <c r="BB58">
        <v>6.08</v>
      </c>
      <c r="BC58">
        <v>6.08</v>
      </c>
      <c r="BD58" t="s">
        <v>3</v>
      </c>
      <c r="BE58" t="s">
        <v>3</v>
      </c>
      <c r="BF58" t="s">
        <v>3</v>
      </c>
      <c r="BG58" t="s">
        <v>3</v>
      </c>
      <c r="BH58">
        <v>0</v>
      </c>
      <c r="BI58">
        <v>1</v>
      </c>
      <c r="BJ58" t="s">
        <v>169</v>
      </c>
      <c r="BM58">
        <v>20001</v>
      </c>
      <c r="BN58">
        <v>0</v>
      </c>
      <c r="BO58" t="s">
        <v>3</v>
      </c>
      <c r="BP58">
        <v>0</v>
      </c>
      <c r="BQ58">
        <v>2</v>
      </c>
      <c r="BR58">
        <v>0</v>
      </c>
      <c r="BS58">
        <v>6.08</v>
      </c>
      <c r="BT58">
        <v>1</v>
      </c>
      <c r="BU58">
        <v>1</v>
      </c>
      <c r="BV58">
        <v>1</v>
      </c>
      <c r="BW58">
        <v>1</v>
      </c>
      <c r="BX58">
        <v>1</v>
      </c>
      <c r="BY58" t="s">
        <v>3</v>
      </c>
      <c r="BZ58">
        <v>128</v>
      </c>
      <c r="CA58">
        <v>83</v>
      </c>
      <c r="CF58">
        <v>0</v>
      </c>
      <c r="CG58">
        <v>0</v>
      </c>
      <c r="CM58">
        <v>0</v>
      </c>
      <c r="CN58" t="s">
        <v>1308</v>
      </c>
      <c r="CO58">
        <v>0</v>
      </c>
      <c r="CP58">
        <f t="shared" si="37"/>
        <v>3506.3300000000004</v>
      </c>
      <c r="CQ58">
        <f t="shared" si="38"/>
        <v>107.92</v>
      </c>
      <c r="CR58">
        <f t="shared" si="39"/>
        <v>37.635200000000005</v>
      </c>
      <c r="CS58">
        <f t="shared" si="40"/>
        <v>3.7088000000000001</v>
      </c>
      <c r="CT58">
        <f t="shared" si="41"/>
        <v>205.07839999999999</v>
      </c>
      <c r="CU58">
        <f t="shared" si="42"/>
        <v>0</v>
      </c>
      <c r="CV58">
        <f t="shared" si="43"/>
        <v>3.7604999999999995</v>
      </c>
      <c r="CW58">
        <f t="shared" si="44"/>
        <v>0.05</v>
      </c>
      <c r="CX58">
        <f t="shared" si="45"/>
        <v>0</v>
      </c>
      <c r="CY58">
        <f t="shared" si="59"/>
        <v>2401.0505000000003</v>
      </c>
      <c r="CZ58">
        <f t="shared" si="60"/>
        <v>1482.3877000000002</v>
      </c>
      <c r="DC58" t="s">
        <v>3</v>
      </c>
      <c r="DD58" t="s">
        <v>3</v>
      </c>
      <c r="DE58" t="s">
        <v>81</v>
      </c>
      <c r="DF58" t="s">
        <v>81</v>
      </c>
      <c r="DG58" t="s">
        <v>82</v>
      </c>
      <c r="DH58" t="s">
        <v>3</v>
      </c>
      <c r="DI58" t="s">
        <v>82</v>
      </c>
      <c r="DJ58" t="s">
        <v>81</v>
      </c>
      <c r="DK58" t="s">
        <v>3</v>
      </c>
      <c r="DL58" t="s">
        <v>3</v>
      </c>
      <c r="DM58" t="s">
        <v>3</v>
      </c>
      <c r="DN58">
        <v>0</v>
      </c>
      <c r="DO58">
        <v>0</v>
      </c>
      <c r="DP58">
        <v>1</v>
      </c>
      <c r="DQ58">
        <v>1</v>
      </c>
      <c r="DU58">
        <v>1013</v>
      </c>
      <c r="DV58" t="s">
        <v>37</v>
      </c>
      <c r="DW58" t="s">
        <v>37</v>
      </c>
      <c r="DX58">
        <v>1</v>
      </c>
      <c r="EE58">
        <v>39174534</v>
      </c>
      <c r="EF58">
        <v>2</v>
      </c>
      <c r="EG58" t="s">
        <v>17</v>
      </c>
      <c r="EH58">
        <v>0</v>
      </c>
      <c r="EI58" t="s">
        <v>3</v>
      </c>
      <c r="EJ58">
        <v>1</v>
      </c>
      <c r="EK58">
        <v>20001</v>
      </c>
      <c r="EL58" t="s">
        <v>42</v>
      </c>
      <c r="EM58" t="s">
        <v>43</v>
      </c>
      <c r="EO58" t="s">
        <v>85</v>
      </c>
      <c r="EQ58">
        <v>0</v>
      </c>
      <c r="ER58">
        <v>52.03</v>
      </c>
      <c r="ES58">
        <v>17.75</v>
      </c>
      <c r="ET58">
        <v>4.95</v>
      </c>
      <c r="EU58">
        <v>0.49</v>
      </c>
      <c r="EV58">
        <v>29.33</v>
      </c>
      <c r="EW58">
        <v>3.27</v>
      </c>
      <c r="EX58">
        <v>0.04</v>
      </c>
      <c r="EY58">
        <v>0</v>
      </c>
      <c r="FQ58">
        <v>0</v>
      </c>
      <c r="FR58">
        <f t="shared" si="48"/>
        <v>0</v>
      </c>
      <c r="FS58">
        <v>0</v>
      </c>
      <c r="FT58" t="s">
        <v>20</v>
      </c>
      <c r="FU58" t="s">
        <v>21</v>
      </c>
      <c r="FX58">
        <v>115.2</v>
      </c>
      <c r="FY58">
        <v>70.55</v>
      </c>
      <c r="GA58" t="s">
        <v>3</v>
      </c>
      <c r="GD58">
        <v>0</v>
      </c>
      <c r="GF58">
        <v>-594135543</v>
      </c>
      <c r="GG58">
        <v>1</v>
      </c>
      <c r="GH58">
        <v>1</v>
      </c>
      <c r="GI58">
        <v>4</v>
      </c>
      <c r="GJ58">
        <v>0</v>
      </c>
      <c r="GK58">
        <f>ROUND(R58*(R12)/100,2)</f>
        <v>0</v>
      </c>
      <c r="GL58">
        <f t="shared" si="49"/>
        <v>0</v>
      </c>
      <c r="GM58">
        <f t="shared" si="50"/>
        <v>7389.77</v>
      </c>
      <c r="GN58">
        <f t="shared" si="51"/>
        <v>7389.77</v>
      </c>
      <c r="GO58">
        <f t="shared" si="52"/>
        <v>0</v>
      </c>
      <c r="GP58">
        <f t="shared" si="53"/>
        <v>0</v>
      </c>
      <c r="GR58">
        <v>0</v>
      </c>
      <c r="GS58">
        <v>3</v>
      </c>
      <c r="GT58">
        <v>0</v>
      </c>
      <c r="GU58" t="s">
        <v>3</v>
      </c>
      <c r="GV58">
        <f t="shared" si="54"/>
        <v>0</v>
      </c>
      <c r="GW58">
        <v>1</v>
      </c>
      <c r="GX58">
        <f t="shared" si="55"/>
        <v>0</v>
      </c>
      <c r="HA58">
        <v>0</v>
      </c>
      <c r="HB58">
        <v>0</v>
      </c>
      <c r="IK58">
        <v>0</v>
      </c>
    </row>
    <row r="59" spans="1:245" x14ac:dyDescent="0.2">
      <c r="A59">
        <v>18</v>
      </c>
      <c r="B59">
        <v>1</v>
      </c>
      <c r="C59">
        <v>102</v>
      </c>
      <c r="E59" t="s">
        <v>170</v>
      </c>
      <c r="F59" t="s">
        <v>171</v>
      </c>
      <c r="G59" t="s">
        <v>172</v>
      </c>
      <c r="H59" t="s">
        <v>94</v>
      </c>
      <c r="I59">
        <f>I58*J59</f>
        <v>2.9761899999999999</v>
      </c>
      <c r="J59">
        <v>0.29761899999999997</v>
      </c>
      <c r="O59">
        <f t="shared" si="21"/>
        <v>11482.87</v>
      </c>
      <c r="P59">
        <f t="shared" si="22"/>
        <v>11482.87</v>
      </c>
      <c r="Q59">
        <f t="shared" si="23"/>
        <v>0</v>
      </c>
      <c r="R59">
        <f t="shared" si="24"/>
        <v>0</v>
      </c>
      <c r="S59">
        <f t="shared" si="25"/>
        <v>0</v>
      </c>
      <c r="T59">
        <f t="shared" si="26"/>
        <v>0</v>
      </c>
      <c r="U59">
        <f t="shared" si="27"/>
        <v>0</v>
      </c>
      <c r="V59">
        <f t="shared" si="28"/>
        <v>0</v>
      </c>
      <c r="W59">
        <f t="shared" si="29"/>
        <v>0</v>
      </c>
      <c r="X59">
        <f t="shared" si="30"/>
        <v>0</v>
      </c>
      <c r="Y59">
        <f t="shared" si="31"/>
        <v>0</v>
      </c>
      <c r="AA59">
        <v>39269648</v>
      </c>
      <c r="AB59">
        <f t="shared" si="32"/>
        <v>634.58000000000004</v>
      </c>
      <c r="AC59">
        <f t="shared" si="56"/>
        <v>634.58000000000004</v>
      </c>
      <c r="AD59">
        <f>ROUND((((ET59)-(EU59))+AE59),2)</f>
        <v>0</v>
      </c>
      <c r="AE59">
        <f>ROUND((EU59),2)</f>
        <v>0</v>
      </c>
      <c r="AF59">
        <f>ROUND((EV59),2)</f>
        <v>0</v>
      </c>
      <c r="AG59">
        <f t="shared" si="34"/>
        <v>0</v>
      </c>
      <c r="AH59">
        <f>(EW59)</f>
        <v>0</v>
      </c>
      <c r="AI59">
        <f>(EX59)</f>
        <v>0</v>
      </c>
      <c r="AJ59">
        <f t="shared" si="36"/>
        <v>0</v>
      </c>
      <c r="AK59">
        <v>634.58000000000004</v>
      </c>
      <c r="AL59">
        <v>634.58000000000004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115</v>
      </c>
      <c r="AU59">
        <v>71</v>
      </c>
      <c r="AV59">
        <v>1</v>
      </c>
      <c r="AW59">
        <v>1</v>
      </c>
      <c r="AZ59">
        <v>6.08</v>
      </c>
      <c r="BA59">
        <v>1</v>
      </c>
      <c r="BB59">
        <v>1</v>
      </c>
      <c r="BC59">
        <v>6.08</v>
      </c>
      <c r="BD59" t="s">
        <v>3</v>
      </c>
      <c r="BE59" t="s">
        <v>3</v>
      </c>
      <c r="BF59" t="s">
        <v>3</v>
      </c>
      <c r="BG59" t="s">
        <v>3</v>
      </c>
      <c r="BH59">
        <v>3</v>
      </c>
      <c r="BI59">
        <v>1</v>
      </c>
      <c r="BJ59" t="s">
        <v>173</v>
      </c>
      <c r="BM59">
        <v>20001</v>
      </c>
      <c r="BN59">
        <v>0</v>
      </c>
      <c r="BO59" t="s">
        <v>3</v>
      </c>
      <c r="BP59">
        <v>0</v>
      </c>
      <c r="BQ59">
        <v>2</v>
      </c>
      <c r="BR59">
        <v>0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3</v>
      </c>
      <c r="BZ59">
        <v>128</v>
      </c>
      <c r="CA59">
        <v>83</v>
      </c>
      <c r="CF59">
        <v>0</v>
      </c>
      <c r="CG59">
        <v>0</v>
      </c>
      <c r="CM59">
        <v>0</v>
      </c>
      <c r="CN59" t="s">
        <v>3</v>
      </c>
      <c r="CO59">
        <v>0</v>
      </c>
      <c r="CP59">
        <f t="shared" si="37"/>
        <v>11482.87</v>
      </c>
      <c r="CQ59">
        <f t="shared" si="38"/>
        <v>3858.2464000000004</v>
      </c>
      <c r="CR59">
        <f t="shared" si="39"/>
        <v>0</v>
      </c>
      <c r="CS59">
        <f t="shared" si="40"/>
        <v>0</v>
      </c>
      <c r="CT59">
        <f t="shared" si="41"/>
        <v>0</v>
      </c>
      <c r="CU59">
        <f t="shared" si="42"/>
        <v>0</v>
      </c>
      <c r="CV59">
        <f t="shared" si="43"/>
        <v>0</v>
      </c>
      <c r="CW59">
        <f t="shared" si="44"/>
        <v>0</v>
      </c>
      <c r="CX59">
        <f t="shared" si="45"/>
        <v>0</v>
      </c>
      <c r="CY59">
        <f t="shared" si="59"/>
        <v>0</v>
      </c>
      <c r="CZ59">
        <f t="shared" si="60"/>
        <v>0</v>
      </c>
      <c r="DC59" t="s">
        <v>3</v>
      </c>
      <c r="DD59" t="s">
        <v>3</v>
      </c>
      <c r="DE59" t="s">
        <v>3</v>
      </c>
      <c r="DF59" t="s">
        <v>3</v>
      </c>
      <c r="DG59" t="s">
        <v>3</v>
      </c>
      <c r="DH59" t="s">
        <v>3</v>
      </c>
      <c r="DI59" t="s">
        <v>3</v>
      </c>
      <c r="DJ59" t="s">
        <v>3</v>
      </c>
      <c r="DK59" t="s">
        <v>3</v>
      </c>
      <c r="DL59" t="s">
        <v>3</v>
      </c>
      <c r="DM59" t="s">
        <v>3</v>
      </c>
      <c r="DN59">
        <v>0</v>
      </c>
      <c r="DO59">
        <v>0</v>
      </c>
      <c r="DP59">
        <v>1</v>
      </c>
      <c r="DQ59">
        <v>1</v>
      </c>
      <c r="DU59">
        <v>1010</v>
      </c>
      <c r="DV59" t="s">
        <v>94</v>
      </c>
      <c r="DW59" t="s">
        <v>94</v>
      </c>
      <c r="DX59">
        <v>1</v>
      </c>
      <c r="EE59">
        <v>39174534</v>
      </c>
      <c r="EF59">
        <v>2</v>
      </c>
      <c r="EG59" t="s">
        <v>17</v>
      </c>
      <c r="EH59">
        <v>0</v>
      </c>
      <c r="EI59" t="s">
        <v>3</v>
      </c>
      <c r="EJ59">
        <v>1</v>
      </c>
      <c r="EK59">
        <v>20001</v>
      </c>
      <c r="EL59" t="s">
        <v>42</v>
      </c>
      <c r="EM59" t="s">
        <v>43</v>
      </c>
      <c r="EO59" t="s">
        <v>3</v>
      </c>
      <c r="EQ59">
        <v>0</v>
      </c>
      <c r="ER59">
        <v>634.58000000000004</v>
      </c>
      <c r="ES59">
        <v>634.58000000000004</v>
      </c>
      <c r="ET59">
        <v>0</v>
      </c>
      <c r="EU59">
        <v>0</v>
      </c>
      <c r="EV59">
        <v>0</v>
      </c>
      <c r="EW59">
        <v>0</v>
      </c>
      <c r="EX59">
        <v>0</v>
      </c>
      <c r="FQ59">
        <v>0</v>
      </c>
      <c r="FR59">
        <f t="shared" si="48"/>
        <v>0</v>
      </c>
      <c r="FS59">
        <v>0</v>
      </c>
      <c r="FT59" t="s">
        <v>20</v>
      </c>
      <c r="FU59" t="s">
        <v>21</v>
      </c>
      <c r="FX59">
        <v>115.2</v>
      </c>
      <c r="FY59">
        <v>70.55</v>
      </c>
      <c r="GA59" t="s">
        <v>3</v>
      </c>
      <c r="GD59">
        <v>0</v>
      </c>
      <c r="GF59">
        <v>1310503742</v>
      </c>
      <c r="GG59">
        <v>1</v>
      </c>
      <c r="GH59">
        <v>1</v>
      </c>
      <c r="GI59">
        <v>4</v>
      </c>
      <c r="GJ59">
        <v>0</v>
      </c>
      <c r="GK59">
        <f>ROUND(R59*(R12)/100,2)</f>
        <v>0</v>
      </c>
      <c r="GL59">
        <f t="shared" si="49"/>
        <v>0</v>
      </c>
      <c r="GM59">
        <f t="shared" si="50"/>
        <v>11482.87</v>
      </c>
      <c r="GN59">
        <f t="shared" si="51"/>
        <v>11482.87</v>
      </c>
      <c r="GO59">
        <f t="shared" si="52"/>
        <v>0</v>
      </c>
      <c r="GP59">
        <f t="shared" si="53"/>
        <v>0</v>
      </c>
      <c r="GR59">
        <v>0</v>
      </c>
      <c r="GS59">
        <v>3</v>
      </c>
      <c r="GT59">
        <v>0</v>
      </c>
      <c r="GU59" t="s">
        <v>3</v>
      </c>
      <c r="GV59">
        <f t="shared" si="54"/>
        <v>0</v>
      </c>
      <c r="GW59">
        <v>1</v>
      </c>
      <c r="GX59">
        <f t="shared" si="55"/>
        <v>0</v>
      </c>
      <c r="HA59">
        <v>0</v>
      </c>
      <c r="HB59">
        <v>0</v>
      </c>
      <c r="IK59">
        <v>0</v>
      </c>
    </row>
    <row r="60" spans="1:245" x14ac:dyDescent="0.2">
      <c r="A60">
        <v>17</v>
      </c>
      <c r="B60">
        <v>1</v>
      </c>
      <c r="C60">
        <f>ROW(SmtRes!A109)</f>
        <v>109</v>
      </c>
      <c r="D60">
        <f>ROW(EtalonRes!A114)</f>
        <v>114</v>
      </c>
      <c r="E60" t="s">
        <v>174</v>
      </c>
      <c r="F60" t="s">
        <v>175</v>
      </c>
      <c r="G60" t="s">
        <v>176</v>
      </c>
      <c r="H60" t="s">
        <v>15</v>
      </c>
      <c r="I60">
        <f>ROUND(5.984/100,9)</f>
        <v>5.9839999999999997E-2</v>
      </c>
      <c r="J60">
        <v>0</v>
      </c>
      <c r="O60">
        <f t="shared" ref="O60:O95" si="67">ROUND(CP60,2)</f>
        <v>3646.98</v>
      </c>
      <c r="P60">
        <f t="shared" ref="P60:P95" si="68">ROUND(CQ60*I60,2)</f>
        <v>3234.63</v>
      </c>
      <c r="Q60">
        <f t="shared" ref="Q60:Q95" si="69">ROUND(CR60*I60,2)</f>
        <v>9.9499999999999993</v>
      </c>
      <c r="R60">
        <f t="shared" ref="R60:R95" si="70">ROUND(CS60*I60,2)</f>
        <v>1.6</v>
      </c>
      <c r="S60">
        <f t="shared" ref="S60:S95" si="71">ROUND(CT60*I60,2)</f>
        <v>402.4</v>
      </c>
      <c r="T60">
        <f t="shared" ref="T60:T95" si="72">ROUND(CU60*I60,2)</f>
        <v>0</v>
      </c>
      <c r="U60">
        <f t="shared" ref="U60:U95" si="73">CV60*I60</f>
        <v>7.7590039999999991</v>
      </c>
      <c r="V60">
        <f t="shared" ref="V60:V95" si="74">CW60*I60</f>
        <v>2.0196000000000002E-2</v>
      </c>
      <c r="W60">
        <f t="shared" ref="W60:W95" si="75">ROUND(CX60*I60,2)</f>
        <v>0</v>
      </c>
      <c r="X60">
        <f t="shared" ref="X60:X95" si="76">ROUND(CY60,2)</f>
        <v>436.32</v>
      </c>
      <c r="Y60">
        <f t="shared" ref="Y60:Y95" si="77">ROUND(CZ60,2)</f>
        <v>222.2</v>
      </c>
      <c r="AA60">
        <v>39269648</v>
      </c>
      <c r="AB60">
        <f t="shared" ref="AB60:AB91" si="78">ROUND((AC60+AD60+AF60),2)</f>
        <v>10023.950000000001</v>
      </c>
      <c r="AC60">
        <f t="shared" si="56"/>
        <v>8890.58</v>
      </c>
      <c r="AD60">
        <f>ROUND(((((ET60*1.25))-((EU60*1.25)))+AE60),2)</f>
        <v>27.35</v>
      </c>
      <c r="AE60">
        <f>ROUND(((EU60*1.25)),2)</f>
        <v>4.3899999999999997</v>
      </c>
      <c r="AF60">
        <f>ROUND(((EV60*1.15)),2)</f>
        <v>1106.02</v>
      </c>
      <c r="AG60">
        <f t="shared" ref="AG60:AG95" si="79">ROUND((AP60),2)</f>
        <v>0</v>
      </c>
      <c r="AH60">
        <f>((EW60*1.15))</f>
        <v>129.66249999999999</v>
      </c>
      <c r="AI60">
        <f>((EX60*1.25))</f>
        <v>0.33750000000000002</v>
      </c>
      <c r="AJ60">
        <f t="shared" ref="AJ60:AJ95" si="80">ROUND((AS60),2)</f>
        <v>0</v>
      </c>
      <c r="AK60">
        <v>9874.2199999999993</v>
      </c>
      <c r="AL60">
        <v>8890.58</v>
      </c>
      <c r="AM60">
        <v>21.88</v>
      </c>
      <c r="AN60">
        <v>3.51</v>
      </c>
      <c r="AO60">
        <v>961.76</v>
      </c>
      <c r="AP60">
        <v>0</v>
      </c>
      <c r="AQ60">
        <v>112.75</v>
      </c>
      <c r="AR60">
        <v>0.27</v>
      </c>
      <c r="AS60">
        <v>0</v>
      </c>
      <c r="AT60">
        <v>108</v>
      </c>
      <c r="AU60">
        <v>55</v>
      </c>
      <c r="AV60">
        <v>1</v>
      </c>
      <c r="AW60">
        <v>1</v>
      </c>
      <c r="AZ60">
        <v>6.08</v>
      </c>
      <c r="BA60">
        <v>6.08</v>
      </c>
      <c r="BB60">
        <v>6.08</v>
      </c>
      <c r="BC60">
        <v>6.08</v>
      </c>
      <c r="BD60" t="s">
        <v>3</v>
      </c>
      <c r="BE60" t="s">
        <v>3</v>
      </c>
      <c r="BF60" t="s">
        <v>3</v>
      </c>
      <c r="BG60" t="s">
        <v>3</v>
      </c>
      <c r="BH60">
        <v>0</v>
      </c>
      <c r="BI60">
        <v>1</v>
      </c>
      <c r="BJ60" t="s">
        <v>177</v>
      </c>
      <c r="BM60">
        <v>12001</v>
      </c>
      <c r="BN60">
        <v>0</v>
      </c>
      <c r="BO60" t="s">
        <v>3</v>
      </c>
      <c r="BP60">
        <v>0</v>
      </c>
      <c r="BQ60">
        <v>2</v>
      </c>
      <c r="BR60">
        <v>0</v>
      </c>
      <c r="BS60">
        <v>6.08</v>
      </c>
      <c r="BT60">
        <v>1</v>
      </c>
      <c r="BU60">
        <v>1</v>
      </c>
      <c r="BV60">
        <v>1</v>
      </c>
      <c r="BW60">
        <v>1</v>
      </c>
      <c r="BX60">
        <v>1</v>
      </c>
      <c r="BY60" t="s">
        <v>3</v>
      </c>
      <c r="BZ60">
        <v>120</v>
      </c>
      <c r="CA60">
        <v>65</v>
      </c>
      <c r="CF60">
        <v>0</v>
      </c>
      <c r="CG60">
        <v>0</v>
      </c>
      <c r="CM60">
        <v>0</v>
      </c>
      <c r="CN60" t="s">
        <v>1308</v>
      </c>
      <c r="CO60">
        <v>0</v>
      </c>
      <c r="CP60">
        <f t="shared" ref="CP60:CP95" si="81">(P60+Q60+S60)</f>
        <v>3646.98</v>
      </c>
      <c r="CQ60">
        <f t="shared" ref="CQ60:CQ95" si="82">AC60*BC60</f>
        <v>54054.7264</v>
      </c>
      <c r="CR60">
        <f t="shared" ref="CR60:CR95" si="83">AD60*BB60</f>
        <v>166.28800000000001</v>
      </c>
      <c r="CS60">
        <f t="shared" ref="CS60:CS95" si="84">AE60*BS60</f>
        <v>26.691199999999998</v>
      </c>
      <c r="CT60">
        <f t="shared" ref="CT60:CT95" si="85">AF60*BA60</f>
        <v>6724.6016</v>
      </c>
      <c r="CU60">
        <f t="shared" ref="CU60:CU95" si="86">AG60</f>
        <v>0</v>
      </c>
      <c r="CV60">
        <f t="shared" ref="CV60:CV95" si="87">AH60</f>
        <v>129.66249999999999</v>
      </c>
      <c r="CW60">
        <f t="shared" ref="CW60:CW95" si="88">AI60</f>
        <v>0.33750000000000002</v>
      </c>
      <c r="CX60">
        <f t="shared" ref="CX60:CX95" si="89">AJ60</f>
        <v>0</v>
      </c>
      <c r="CY60">
        <f t="shared" si="59"/>
        <v>436.32</v>
      </c>
      <c r="CZ60">
        <f t="shared" si="60"/>
        <v>222.2</v>
      </c>
      <c r="DC60" t="s">
        <v>3</v>
      </c>
      <c r="DD60" t="s">
        <v>3</v>
      </c>
      <c r="DE60" t="s">
        <v>81</v>
      </c>
      <c r="DF60" t="s">
        <v>81</v>
      </c>
      <c r="DG60" t="s">
        <v>82</v>
      </c>
      <c r="DH60" t="s">
        <v>3</v>
      </c>
      <c r="DI60" t="s">
        <v>82</v>
      </c>
      <c r="DJ60" t="s">
        <v>81</v>
      </c>
      <c r="DK60" t="s">
        <v>3</v>
      </c>
      <c r="DL60" t="s">
        <v>3</v>
      </c>
      <c r="DM60" t="s">
        <v>3</v>
      </c>
      <c r="DN60">
        <v>0</v>
      </c>
      <c r="DO60">
        <v>0</v>
      </c>
      <c r="DP60">
        <v>1</v>
      </c>
      <c r="DQ60">
        <v>1</v>
      </c>
      <c r="DU60">
        <v>1005</v>
      </c>
      <c r="DV60" t="s">
        <v>15</v>
      </c>
      <c r="DW60" t="s">
        <v>15</v>
      </c>
      <c r="DX60">
        <v>100</v>
      </c>
      <c r="EE60">
        <v>39174505</v>
      </c>
      <c r="EF60">
        <v>2</v>
      </c>
      <c r="EG60" t="s">
        <v>17</v>
      </c>
      <c r="EH60">
        <v>0</v>
      </c>
      <c r="EI60" t="s">
        <v>3</v>
      </c>
      <c r="EJ60">
        <v>1</v>
      </c>
      <c r="EK60">
        <v>12001</v>
      </c>
      <c r="EL60" t="s">
        <v>178</v>
      </c>
      <c r="EM60" t="s">
        <v>179</v>
      </c>
      <c r="EO60" t="s">
        <v>85</v>
      </c>
      <c r="EQ60">
        <v>0</v>
      </c>
      <c r="ER60">
        <v>9874.2199999999993</v>
      </c>
      <c r="ES60">
        <v>8890.58</v>
      </c>
      <c r="ET60">
        <v>21.88</v>
      </c>
      <c r="EU60">
        <v>3.51</v>
      </c>
      <c r="EV60">
        <v>961.76</v>
      </c>
      <c r="EW60">
        <v>112.75</v>
      </c>
      <c r="EX60">
        <v>0.27</v>
      </c>
      <c r="EY60">
        <v>0</v>
      </c>
      <c r="FQ60">
        <v>0</v>
      </c>
      <c r="FR60">
        <f t="shared" ref="FR60:FR95" si="90">ROUND(IF(AND(BH60=3,BI60=3),P60,0),2)</f>
        <v>0</v>
      </c>
      <c r="FS60">
        <v>0</v>
      </c>
      <c r="FT60" t="s">
        <v>20</v>
      </c>
      <c r="FU60" t="s">
        <v>21</v>
      </c>
      <c r="FX60">
        <v>108</v>
      </c>
      <c r="FY60">
        <v>55.25</v>
      </c>
      <c r="GA60" t="s">
        <v>3</v>
      </c>
      <c r="GD60">
        <v>0</v>
      </c>
      <c r="GF60">
        <v>-1197977700</v>
      </c>
      <c r="GG60">
        <v>1</v>
      </c>
      <c r="GH60">
        <v>1</v>
      </c>
      <c r="GI60">
        <v>4</v>
      </c>
      <c r="GJ60">
        <v>0</v>
      </c>
      <c r="GK60">
        <f>ROUND(R60*(R12)/100,2)</f>
        <v>0</v>
      </c>
      <c r="GL60">
        <f t="shared" ref="GL60:GL95" si="91">ROUND(IF(AND(BH60=3,BI60=3,FS60&lt;&gt;0),P60,0),2)</f>
        <v>0</v>
      </c>
      <c r="GM60">
        <f t="shared" ref="GM60:GM95" si="92">ROUND(O60+X60+Y60+GK60,2)+GX60</f>
        <v>4305.5</v>
      </c>
      <c r="GN60">
        <f t="shared" ref="GN60:GN95" si="93">IF(OR(BI60=0,BI60=1),ROUND(O60+X60+Y60+GK60,2),0)</f>
        <v>4305.5</v>
      </c>
      <c r="GO60">
        <f t="shared" ref="GO60:GO95" si="94">IF(BI60=2,ROUND(O60+X60+Y60+GK60,2),0)</f>
        <v>0</v>
      </c>
      <c r="GP60">
        <f t="shared" ref="GP60:GP95" si="95">IF(BI60=4,ROUND(O60+X60+Y60+GK60,2)+GX60,0)</f>
        <v>0</v>
      </c>
      <c r="GR60">
        <v>0</v>
      </c>
      <c r="GS60">
        <v>3</v>
      </c>
      <c r="GT60">
        <v>0</v>
      </c>
      <c r="GU60" t="s">
        <v>3</v>
      </c>
      <c r="GV60">
        <f t="shared" ref="GV60:GV95" si="96">ROUND(GT60,2)</f>
        <v>0</v>
      </c>
      <c r="GW60">
        <v>1</v>
      </c>
      <c r="GX60">
        <f t="shared" ref="GX60:GX91" si="97">ROUND(GV60*GW60*I60,2)</f>
        <v>0</v>
      </c>
      <c r="HA60">
        <v>0</v>
      </c>
      <c r="HB60">
        <v>0</v>
      </c>
      <c r="IK60">
        <v>0</v>
      </c>
    </row>
    <row r="61" spans="1:245" x14ac:dyDescent="0.2">
      <c r="A61">
        <v>17</v>
      </c>
      <c r="B61">
        <v>1</v>
      </c>
      <c r="C61">
        <f>ROW(SmtRes!A116)</f>
        <v>116</v>
      </c>
      <c r="D61">
        <f>ROW(EtalonRes!A121)</f>
        <v>121</v>
      </c>
      <c r="E61" t="s">
        <v>180</v>
      </c>
      <c r="F61" t="s">
        <v>181</v>
      </c>
      <c r="G61" t="s">
        <v>182</v>
      </c>
      <c r="H61" t="s">
        <v>15</v>
      </c>
      <c r="I61">
        <f>ROUND(9.9/100,9)</f>
        <v>9.9000000000000005E-2</v>
      </c>
      <c r="J61">
        <v>0</v>
      </c>
      <c r="O61">
        <f t="shared" si="67"/>
        <v>659.3</v>
      </c>
      <c r="P61">
        <f t="shared" si="68"/>
        <v>188.89</v>
      </c>
      <c r="Q61">
        <f t="shared" si="69"/>
        <v>76.510000000000005</v>
      </c>
      <c r="R61">
        <f t="shared" si="70"/>
        <v>17.32</v>
      </c>
      <c r="S61">
        <f t="shared" si="71"/>
        <v>393.9</v>
      </c>
      <c r="T61">
        <f t="shared" si="72"/>
        <v>0</v>
      </c>
      <c r="U61">
        <f t="shared" si="73"/>
        <v>7.5949334999999989</v>
      </c>
      <c r="V61">
        <f t="shared" si="74"/>
        <v>0.23017500000000002</v>
      </c>
      <c r="W61">
        <f t="shared" si="75"/>
        <v>0</v>
      </c>
      <c r="X61">
        <f t="shared" si="76"/>
        <v>456.45</v>
      </c>
      <c r="Y61">
        <f t="shared" si="77"/>
        <v>263.18</v>
      </c>
      <c r="AA61">
        <v>39269648</v>
      </c>
      <c r="AB61">
        <f t="shared" si="78"/>
        <v>1095.33</v>
      </c>
      <c r="AC61">
        <f t="shared" si="56"/>
        <v>313.82</v>
      </c>
      <c r="AD61">
        <f>ROUND(((((ET61*1.25))-((EU61*1.25)))+AE61),2)</f>
        <v>127.11</v>
      </c>
      <c r="AE61">
        <f>ROUND(((EU61*1.25)),2)</f>
        <v>28.78</v>
      </c>
      <c r="AF61">
        <f>ROUND(((EV61*1.15)),2)</f>
        <v>654.4</v>
      </c>
      <c r="AG61">
        <f t="shared" si="79"/>
        <v>0</v>
      </c>
      <c r="AH61">
        <f>((EW61*1.15))</f>
        <v>76.716499999999982</v>
      </c>
      <c r="AI61">
        <f>((EX61*1.25))</f>
        <v>2.3250000000000002</v>
      </c>
      <c r="AJ61">
        <f t="shared" si="80"/>
        <v>0</v>
      </c>
      <c r="AK61">
        <v>984.54</v>
      </c>
      <c r="AL61">
        <v>313.82</v>
      </c>
      <c r="AM61">
        <v>101.68</v>
      </c>
      <c r="AN61">
        <v>23.02</v>
      </c>
      <c r="AO61">
        <v>569.04</v>
      </c>
      <c r="AP61">
        <v>0</v>
      </c>
      <c r="AQ61">
        <v>66.709999999999994</v>
      </c>
      <c r="AR61">
        <v>1.86</v>
      </c>
      <c r="AS61">
        <v>0</v>
      </c>
      <c r="AT61">
        <v>111</v>
      </c>
      <c r="AU61">
        <v>64</v>
      </c>
      <c r="AV61">
        <v>1</v>
      </c>
      <c r="AW61">
        <v>1</v>
      </c>
      <c r="AZ61">
        <v>6.08</v>
      </c>
      <c r="BA61">
        <v>6.08</v>
      </c>
      <c r="BB61">
        <v>6.08</v>
      </c>
      <c r="BC61">
        <v>6.08</v>
      </c>
      <c r="BD61" t="s">
        <v>3</v>
      </c>
      <c r="BE61" t="s">
        <v>3</v>
      </c>
      <c r="BF61" t="s">
        <v>3</v>
      </c>
      <c r="BG61" t="s">
        <v>3</v>
      </c>
      <c r="BH61">
        <v>0</v>
      </c>
      <c r="BI61">
        <v>1</v>
      </c>
      <c r="BJ61" t="s">
        <v>183</v>
      </c>
      <c r="BM61">
        <v>11001</v>
      </c>
      <c r="BN61">
        <v>0</v>
      </c>
      <c r="BO61" t="s">
        <v>3</v>
      </c>
      <c r="BP61">
        <v>0</v>
      </c>
      <c r="BQ61">
        <v>2</v>
      </c>
      <c r="BR61">
        <v>0</v>
      </c>
      <c r="BS61">
        <v>6.08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3</v>
      </c>
      <c r="BZ61">
        <v>123</v>
      </c>
      <c r="CA61">
        <v>75</v>
      </c>
      <c r="CF61">
        <v>0</v>
      </c>
      <c r="CG61">
        <v>0</v>
      </c>
      <c r="CM61">
        <v>0</v>
      </c>
      <c r="CN61" t="s">
        <v>1308</v>
      </c>
      <c r="CO61">
        <v>0</v>
      </c>
      <c r="CP61">
        <f t="shared" si="81"/>
        <v>659.3</v>
      </c>
      <c r="CQ61">
        <f t="shared" si="82"/>
        <v>1908.0255999999999</v>
      </c>
      <c r="CR61">
        <f t="shared" si="83"/>
        <v>772.8288</v>
      </c>
      <c r="CS61">
        <f t="shared" si="84"/>
        <v>174.98240000000001</v>
      </c>
      <c r="CT61">
        <f t="shared" si="85"/>
        <v>3978.752</v>
      </c>
      <c r="CU61">
        <f t="shared" si="86"/>
        <v>0</v>
      </c>
      <c r="CV61">
        <f t="shared" si="87"/>
        <v>76.716499999999982</v>
      </c>
      <c r="CW61">
        <f t="shared" si="88"/>
        <v>2.3250000000000002</v>
      </c>
      <c r="CX61">
        <f t="shared" si="89"/>
        <v>0</v>
      </c>
      <c r="CY61">
        <f t="shared" si="59"/>
        <v>456.45419999999996</v>
      </c>
      <c r="CZ61">
        <f t="shared" si="60"/>
        <v>263.18079999999998</v>
      </c>
      <c r="DC61" t="s">
        <v>3</v>
      </c>
      <c r="DD61" t="s">
        <v>3</v>
      </c>
      <c r="DE61" t="s">
        <v>81</v>
      </c>
      <c r="DF61" t="s">
        <v>81</v>
      </c>
      <c r="DG61" t="s">
        <v>82</v>
      </c>
      <c r="DH61" t="s">
        <v>3</v>
      </c>
      <c r="DI61" t="s">
        <v>82</v>
      </c>
      <c r="DJ61" t="s">
        <v>81</v>
      </c>
      <c r="DK61" t="s">
        <v>3</v>
      </c>
      <c r="DL61" t="s">
        <v>3</v>
      </c>
      <c r="DM61" t="s">
        <v>3</v>
      </c>
      <c r="DN61">
        <v>0</v>
      </c>
      <c r="DO61">
        <v>0</v>
      </c>
      <c r="DP61">
        <v>1</v>
      </c>
      <c r="DQ61">
        <v>1</v>
      </c>
      <c r="DU61">
        <v>1005</v>
      </c>
      <c r="DV61" t="s">
        <v>15</v>
      </c>
      <c r="DW61" t="s">
        <v>15</v>
      </c>
      <c r="DX61">
        <v>100</v>
      </c>
      <c r="EE61">
        <v>39174504</v>
      </c>
      <c r="EF61">
        <v>2</v>
      </c>
      <c r="EG61" t="s">
        <v>17</v>
      </c>
      <c r="EH61">
        <v>0</v>
      </c>
      <c r="EI61" t="s">
        <v>3</v>
      </c>
      <c r="EJ61">
        <v>1</v>
      </c>
      <c r="EK61">
        <v>11001</v>
      </c>
      <c r="EL61" t="s">
        <v>49</v>
      </c>
      <c r="EM61" t="s">
        <v>184</v>
      </c>
      <c r="EO61" t="s">
        <v>85</v>
      </c>
      <c r="EQ61">
        <v>0</v>
      </c>
      <c r="ER61">
        <v>984.54</v>
      </c>
      <c r="ES61">
        <v>313.82</v>
      </c>
      <c r="ET61">
        <v>101.68</v>
      </c>
      <c r="EU61">
        <v>23.02</v>
      </c>
      <c r="EV61">
        <v>569.04</v>
      </c>
      <c r="EW61">
        <v>66.709999999999994</v>
      </c>
      <c r="EX61">
        <v>1.86</v>
      </c>
      <c r="EY61">
        <v>0</v>
      </c>
      <c r="FQ61">
        <v>0</v>
      </c>
      <c r="FR61">
        <f t="shared" si="90"/>
        <v>0</v>
      </c>
      <c r="FS61">
        <v>0</v>
      </c>
      <c r="FT61" t="s">
        <v>20</v>
      </c>
      <c r="FU61" t="s">
        <v>21</v>
      </c>
      <c r="FX61">
        <v>110.7</v>
      </c>
      <c r="FY61">
        <v>63.75</v>
      </c>
      <c r="GA61" t="s">
        <v>3</v>
      </c>
      <c r="GD61">
        <v>0</v>
      </c>
      <c r="GF61">
        <v>272507446</v>
      </c>
      <c r="GG61">
        <v>1</v>
      </c>
      <c r="GH61">
        <v>1</v>
      </c>
      <c r="GI61">
        <v>4</v>
      </c>
      <c r="GJ61">
        <v>0</v>
      </c>
      <c r="GK61">
        <f>ROUND(R61*(R12)/100,2)</f>
        <v>0</v>
      </c>
      <c r="GL61">
        <f t="shared" si="91"/>
        <v>0</v>
      </c>
      <c r="GM61">
        <f t="shared" si="92"/>
        <v>1378.93</v>
      </c>
      <c r="GN61">
        <f t="shared" si="93"/>
        <v>1378.93</v>
      </c>
      <c r="GO61">
        <f t="shared" si="94"/>
        <v>0</v>
      </c>
      <c r="GP61">
        <f t="shared" si="95"/>
        <v>0</v>
      </c>
      <c r="GR61">
        <v>0</v>
      </c>
      <c r="GS61">
        <v>3</v>
      </c>
      <c r="GT61">
        <v>0</v>
      </c>
      <c r="GU61" t="s">
        <v>3</v>
      </c>
      <c r="GV61">
        <f t="shared" si="96"/>
        <v>0</v>
      </c>
      <c r="GW61">
        <v>1</v>
      </c>
      <c r="GX61">
        <f t="shared" si="97"/>
        <v>0</v>
      </c>
      <c r="HA61">
        <v>0</v>
      </c>
      <c r="HB61">
        <v>0</v>
      </c>
      <c r="IK61">
        <v>0</v>
      </c>
    </row>
    <row r="62" spans="1:245" x14ac:dyDescent="0.2">
      <c r="A62">
        <v>18</v>
      </c>
      <c r="B62">
        <v>1</v>
      </c>
      <c r="C62">
        <v>116</v>
      </c>
      <c r="E62" t="s">
        <v>185</v>
      </c>
      <c r="F62" t="s">
        <v>186</v>
      </c>
      <c r="G62" t="s">
        <v>187</v>
      </c>
      <c r="H62" t="s">
        <v>188</v>
      </c>
      <c r="I62">
        <f>I61*J62</f>
        <v>0.36729000000000001</v>
      </c>
      <c r="J62">
        <v>3.71</v>
      </c>
      <c r="O62">
        <f t="shared" si="67"/>
        <v>4761.71</v>
      </c>
      <c r="P62">
        <f t="shared" si="68"/>
        <v>4761.71</v>
      </c>
      <c r="Q62">
        <f t="shared" si="69"/>
        <v>0</v>
      </c>
      <c r="R62">
        <f t="shared" si="70"/>
        <v>0</v>
      </c>
      <c r="S62">
        <f t="shared" si="71"/>
        <v>0</v>
      </c>
      <c r="T62">
        <f t="shared" si="72"/>
        <v>0</v>
      </c>
      <c r="U62">
        <f t="shared" si="73"/>
        <v>0</v>
      </c>
      <c r="V62">
        <f t="shared" si="74"/>
        <v>0</v>
      </c>
      <c r="W62">
        <f t="shared" si="75"/>
        <v>0</v>
      </c>
      <c r="X62">
        <f t="shared" si="76"/>
        <v>0</v>
      </c>
      <c r="Y62">
        <f t="shared" si="77"/>
        <v>0</v>
      </c>
      <c r="AA62">
        <v>39269648</v>
      </c>
      <c r="AB62">
        <f t="shared" si="78"/>
        <v>2132.31</v>
      </c>
      <c r="AC62">
        <f t="shared" si="56"/>
        <v>2132.31</v>
      </c>
      <c r="AD62">
        <f>ROUND((((ET62)-(EU62))+AE62),2)</f>
        <v>0</v>
      </c>
      <c r="AE62">
        <f>ROUND((EU62),2)</f>
        <v>0</v>
      </c>
      <c r="AF62">
        <f>ROUND((EV62),2)</f>
        <v>0</v>
      </c>
      <c r="AG62">
        <f t="shared" si="79"/>
        <v>0</v>
      </c>
      <c r="AH62">
        <f>(EW62)</f>
        <v>0</v>
      </c>
      <c r="AI62">
        <f>(EX62)</f>
        <v>0</v>
      </c>
      <c r="AJ62">
        <f t="shared" si="80"/>
        <v>0</v>
      </c>
      <c r="AK62">
        <v>2132.31</v>
      </c>
      <c r="AL62">
        <v>2132.31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111</v>
      </c>
      <c r="AU62">
        <v>64</v>
      </c>
      <c r="AV62">
        <v>1</v>
      </c>
      <c r="AW62">
        <v>1</v>
      </c>
      <c r="AZ62">
        <v>6.08</v>
      </c>
      <c r="BA62">
        <v>1</v>
      </c>
      <c r="BB62">
        <v>1</v>
      </c>
      <c r="BC62">
        <v>6.08</v>
      </c>
      <c r="BD62" t="s">
        <v>3</v>
      </c>
      <c r="BE62" t="s">
        <v>3</v>
      </c>
      <c r="BF62" t="s">
        <v>3</v>
      </c>
      <c r="BG62" t="s">
        <v>3</v>
      </c>
      <c r="BH62">
        <v>3</v>
      </c>
      <c r="BI62">
        <v>1</v>
      </c>
      <c r="BJ62" t="s">
        <v>189</v>
      </c>
      <c r="BM62">
        <v>11001</v>
      </c>
      <c r="BN62">
        <v>0</v>
      </c>
      <c r="BO62" t="s">
        <v>3</v>
      </c>
      <c r="BP62">
        <v>0</v>
      </c>
      <c r="BQ62">
        <v>2</v>
      </c>
      <c r="BR62">
        <v>0</v>
      </c>
      <c r="BS62">
        <v>1</v>
      </c>
      <c r="BT62">
        <v>1</v>
      </c>
      <c r="BU62">
        <v>1</v>
      </c>
      <c r="BV62">
        <v>1</v>
      </c>
      <c r="BW62">
        <v>1</v>
      </c>
      <c r="BX62">
        <v>1</v>
      </c>
      <c r="BY62" t="s">
        <v>3</v>
      </c>
      <c r="BZ62">
        <v>123</v>
      </c>
      <c r="CA62">
        <v>75</v>
      </c>
      <c r="CF62">
        <v>0</v>
      </c>
      <c r="CG62">
        <v>0</v>
      </c>
      <c r="CM62">
        <v>0</v>
      </c>
      <c r="CN62" t="s">
        <v>3</v>
      </c>
      <c r="CO62">
        <v>0</v>
      </c>
      <c r="CP62">
        <f t="shared" si="81"/>
        <v>4761.71</v>
      </c>
      <c r="CQ62">
        <f t="shared" si="82"/>
        <v>12964.444799999999</v>
      </c>
      <c r="CR62">
        <f t="shared" si="83"/>
        <v>0</v>
      </c>
      <c r="CS62">
        <f t="shared" si="84"/>
        <v>0</v>
      </c>
      <c r="CT62">
        <f t="shared" si="85"/>
        <v>0</v>
      </c>
      <c r="CU62">
        <f t="shared" si="86"/>
        <v>0</v>
      </c>
      <c r="CV62">
        <f t="shared" si="87"/>
        <v>0</v>
      </c>
      <c r="CW62">
        <f t="shared" si="88"/>
        <v>0</v>
      </c>
      <c r="CX62">
        <f t="shared" si="89"/>
        <v>0</v>
      </c>
      <c r="CY62">
        <f t="shared" si="59"/>
        <v>0</v>
      </c>
      <c r="CZ62">
        <f t="shared" si="60"/>
        <v>0</v>
      </c>
      <c r="DC62" t="s">
        <v>3</v>
      </c>
      <c r="DD62" t="s">
        <v>3</v>
      </c>
      <c r="DE62" t="s">
        <v>3</v>
      </c>
      <c r="DF62" t="s">
        <v>3</v>
      </c>
      <c r="DG62" t="s">
        <v>3</v>
      </c>
      <c r="DH62" t="s">
        <v>3</v>
      </c>
      <c r="DI62" t="s">
        <v>3</v>
      </c>
      <c r="DJ62" t="s">
        <v>3</v>
      </c>
      <c r="DK62" t="s">
        <v>3</v>
      </c>
      <c r="DL62" t="s">
        <v>3</v>
      </c>
      <c r="DM62" t="s">
        <v>3</v>
      </c>
      <c r="DN62">
        <v>0</v>
      </c>
      <c r="DO62">
        <v>0</v>
      </c>
      <c r="DP62">
        <v>1</v>
      </c>
      <c r="DQ62">
        <v>1</v>
      </c>
      <c r="DU62">
        <v>1007</v>
      </c>
      <c r="DV62" t="s">
        <v>188</v>
      </c>
      <c r="DW62" t="s">
        <v>188</v>
      </c>
      <c r="DX62">
        <v>1</v>
      </c>
      <c r="EE62">
        <v>39174504</v>
      </c>
      <c r="EF62">
        <v>2</v>
      </c>
      <c r="EG62" t="s">
        <v>17</v>
      </c>
      <c r="EH62">
        <v>0</v>
      </c>
      <c r="EI62" t="s">
        <v>3</v>
      </c>
      <c r="EJ62">
        <v>1</v>
      </c>
      <c r="EK62">
        <v>11001</v>
      </c>
      <c r="EL62" t="s">
        <v>49</v>
      </c>
      <c r="EM62" t="s">
        <v>184</v>
      </c>
      <c r="EO62" t="s">
        <v>3</v>
      </c>
      <c r="EQ62">
        <v>0</v>
      </c>
      <c r="ER62">
        <v>2132.31</v>
      </c>
      <c r="ES62">
        <v>2132.31</v>
      </c>
      <c r="ET62">
        <v>0</v>
      </c>
      <c r="EU62">
        <v>0</v>
      </c>
      <c r="EV62">
        <v>0</v>
      </c>
      <c r="EW62">
        <v>0</v>
      </c>
      <c r="EX62">
        <v>0</v>
      </c>
      <c r="FQ62">
        <v>0</v>
      </c>
      <c r="FR62">
        <f t="shared" si="90"/>
        <v>0</v>
      </c>
      <c r="FS62">
        <v>0</v>
      </c>
      <c r="FT62" t="s">
        <v>20</v>
      </c>
      <c r="FU62" t="s">
        <v>21</v>
      </c>
      <c r="FX62">
        <v>110.7</v>
      </c>
      <c r="FY62">
        <v>63.75</v>
      </c>
      <c r="GA62" t="s">
        <v>3</v>
      </c>
      <c r="GD62">
        <v>0</v>
      </c>
      <c r="GF62">
        <v>2023880168</v>
      </c>
      <c r="GG62">
        <v>1</v>
      </c>
      <c r="GH62">
        <v>1</v>
      </c>
      <c r="GI62">
        <v>4</v>
      </c>
      <c r="GJ62">
        <v>0</v>
      </c>
      <c r="GK62">
        <f>ROUND(R62*(R12)/100,2)</f>
        <v>0</v>
      </c>
      <c r="GL62">
        <f t="shared" si="91"/>
        <v>0</v>
      </c>
      <c r="GM62">
        <f t="shared" si="92"/>
        <v>4761.71</v>
      </c>
      <c r="GN62">
        <f t="shared" si="93"/>
        <v>4761.71</v>
      </c>
      <c r="GO62">
        <f t="shared" si="94"/>
        <v>0</v>
      </c>
      <c r="GP62">
        <f t="shared" si="95"/>
        <v>0</v>
      </c>
      <c r="GR62">
        <v>0</v>
      </c>
      <c r="GS62">
        <v>3</v>
      </c>
      <c r="GT62">
        <v>0</v>
      </c>
      <c r="GU62" t="s">
        <v>3</v>
      </c>
      <c r="GV62">
        <f t="shared" si="96"/>
        <v>0</v>
      </c>
      <c r="GW62">
        <v>1</v>
      </c>
      <c r="GX62">
        <f t="shared" si="97"/>
        <v>0</v>
      </c>
      <c r="HA62">
        <v>0</v>
      </c>
      <c r="HB62">
        <v>0</v>
      </c>
      <c r="IK62">
        <v>0</v>
      </c>
    </row>
    <row r="63" spans="1:245" x14ac:dyDescent="0.2">
      <c r="A63">
        <v>17</v>
      </c>
      <c r="B63">
        <v>1</v>
      </c>
      <c r="C63">
        <f>ROW(SmtRes!A123)</f>
        <v>123</v>
      </c>
      <c r="D63">
        <f>ROW(EtalonRes!A128)</f>
        <v>128</v>
      </c>
      <c r="E63" t="s">
        <v>190</v>
      </c>
      <c r="F63" t="s">
        <v>191</v>
      </c>
      <c r="G63" t="s">
        <v>192</v>
      </c>
      <c r="H63" t="s">
        <v>15</v>
      </c>
      <c r="I63">
        <f>ROUND(9.9/100,9)</f>
        <v>9.9000000000000005E-2</v>
      </c>
      <c r="J63">
        <v>0</v>
      </c>
      <c r="O63">
        <f t="shared" si="67"/>
        <v>1092.48</v>
      </c>
      <c r="P63">
        <f t="shared" si="68"/>
        <v>1008.14</v>
      </c>
      <c r="Q63">
        <f t="shared" si="69"/>
        <v>41.04</v>
      </c>
      <c r="R63">
        <f t="shared" si="70"/>
        <v>3.57</v>
      </c>
      <c r="S63">
        <f t="shared" si="71"/>
        <v>43.3</v>
      </c>
      <c r="T63">
        <f t="shared" si="72"/>
        <v>0</v>
      </c>
      <c r="U63">
        <f t="shared" si="73"/>
        <v>0.91307699999999992</v>
      </c>
      <c r="V63">
        <f t="shared" si="74"/>
        <v>4.8262500000000007E-2</v>
      </c>
      <c r="W63">
        <f t="shared" si="75"/>
        <v>0</v>
      </c>
      <c r="X63">
        <f t="shared" si="76"/>
        <v>52.03</v>
      </c>
      <c r="Y63">
        <f t="shared" si="77"/>
        <v>30</v>
      </c>
      <c r="AA63">
        <v>39269648</v>
      </c>
      <c r="AB63">
        <f t="shared" si="78"/>
        <v>1814.99</v>
      </c>
      <c r="AC63">
        <f t="shared" si="56"/>
        <v>1674.87</v>
      </c>
      <c r="AD63">
        <f>ROUND(((((ET63*1.25))-((EU63*1.25)))+AE63),2)</f>
        <v>68.180000000000007</v>
      </c>
      <c r="AE63">
        <f>ROUND(((EU63*1.25)),2)</f>
        <v>5.93</v>
      </c>
      <c r="AF63">
        <f>ROUND(((EV63*1.15)),2)</f>
        <v>71.94</v>
      </c>
      <c r="AG63">
        <f t="shared" si="79"/>
        <v>0</v>
      </c>
      <c r="AH63">
        <f>((EW63*1.15))</f>
        <v>9.222999999999999</v>
      </c>
      <c r="AI63">
        <f>((EX63*1.25))</f>
        <v>0.48750000000000004</v>
      </c>
      <c r="AJ63">
        <f t="shared" si="80"/>
        <v>0</v>
      </c>
      <c r="AK63">
        <v>1791.97</v>
      </c>
      <c r="AL63">
        <v>1674.87</v>
      </c>
      <c r="AM63">
        <v>54.54</v>
      </c>
      <c r="AN63">
        <v>4.74</v>
      </c>
      <c r="AO63">
        <v>62.56</v>
      </c>
      <c r="AP63">
        <v>0</v>
      </c>
      <c r="AQ63">
        <v>8.02</v>
      </c>
      <c r="AR63">
        <v>0.39</v>
      </c>
      <c r="AS63">
        <v>0</v>
      </c>
      <c r="AT63">
        <v>111</v>
      </c>
      <c r="AU63">
        <v>64</v>
      </c>
      <c r="AV63">
        <v>1</v>
      </c>
      <c r="AW63">
        <v>1</v>
      </c>
      <c r="AZ63">
        <v>6.08</v>
      </c>
      <c r="BA63">
        <v>6.08</v>
      </c>
      <c r="BB63">
        <v>6.08</v>
      </c>
      <c r="BC63">
        <v>6.08</v>
      </c>
      <c r="BD63" t="s">
        <v>3</v>
      </c>
      <c r="BE63" t="s">
        <v>3</v>
      </c>
      <c r="BF63" t="s">
        <v>3</v>
      </c>
      <c r="BG63" t="s">
        <v>3</v>
      </c>
      <c r="BH63">
        <v>0</v>
      </c>
      <c r="BI63">
        <v>1</v>
      </c>
      <c r="BJ63" t="s">
        <v>193</v>
      </c>
      <c r="BM63">
        <v>11001</v>
      </c>
      <c r="BN63">
        <v>0</v>
      </c>
      <c r="BO63" t="s">
        <v>3</v>
      </c>
      <c r="BP63">
        <v>0</v>
      </c>
      <c r="BQ63">
        <v>2</v>
      </c>
      <c r="BR63">
        <v>0</v>
      </c>
      <c r="BS63">
        <v>6.08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3</v>
      </c>
      <c r="BZ63">
        <v>123</v>
      </c>
      <c r="CA63">
        <v>75</v>
      </c>
      <c r="CF63">
        <v>0</v>
      </c>
      <c r="CG63">
        <v>0</v>
      </c>
      <c r="CM63">
        <v>0</v>
      </c>
      <c r="CN63" t="s">
        <v>1308</v>
      </c>
      <c r="CO63">
        <v>0</v>
      </c>
      <c r="CP63">
        <f t="shared" si="81"/>
        <v>1092.48</v>
      </c>
      <c r="CQ63">
        <f t="shared" si="82"/>
        <v>10183.2096</v>
      </c>
      <c r="CR63">
        <f t="shared" si="83"/>
        <v>414.53440000000006</v>
      </c>
      <c r="CS63">
        <f t="shared" si="84"/>
        <v>36.054400000000001</v>
      </c>
      <c r="CT63">
        <f t="shared" si="85"/>
        <v>437.39519999999999</v>
      </c>
      <c r="CU63">
        <f t="shared" si="86"/>
        <v>0</v>
      </c>
      <c r="CV63">
        <f t="shared" si="87"/>
        <v>9.222999999999999</v>
      </c>
      <c r="CW63">
        <f t="shared" si="88"/>
        <v>0.48750000000000004</v>
      </c>
      <c r="CX63">
        <f t="shared" si="89"/>
        <v>0</v>
      </c>
      <c r="CY63">
        <f t="shared" si="59"/>
        <v>52.025700000000001</v>
      </c>
      <c r="CZ63">
        <f t="shared" si="60"/>
        <v>29.996799999999997</v>
      </c>
      <c r="DC63" t="s">
        <v>3</v>
      </c>
      <c r="DD63" t="s">
        <v>3</v>
      </c>
      <c r="DE63" t="s">
        <v>81</v>
      </c>
      <c r="DF63" t="s">
        <v>81</v>
      </c>
      <c r="DG63" t="s">
        <v>82</v>
      </c>
      <c r="DH63" t="s">
        <v>3</v>
      </c>
      <c r="DI63" t="s">
        <v>82</v>
      </c>
      <c r="DJ63" t="s">
        <v>81</v>
      </c>
      <c r="DK63" t="s">
        <v>3</v>
      </c>
      <c r="DL63" t="s">
        <v>3</v>
      </c>
      <c r="DM63" t="s">
        <v>3</v>
      </c>
      <c r="DN63">
        <v>0</v>
      </c>
      <c r="DO63">
        <v>0</v>
      </c>
      <c r="DP63">
        <v>1</v>
      </c>
      <c r="DQ63">
        <v>1</v>
      </c>
      <c r="DU63">
        <v>1005</v>
      </c>
      <c r="DV63" t="s">
        <v>15</v>
      </c>
      <c r="DW63" t="s">
        <v>15</v>
      </c>
      <c r="DX63">
        <v>100</v>
      </c>
      <c r="EE63">
        <v>39174504</v>
      </c>
      <c r="EF63">
        <v>2</v>
      </c>
      <c r="EG63" t="s">
        <v>17</v>
      </c>
      <c r="EH63">
        <v>0</v>
      </c>
      <c r="EI63" t="s">
        <v>3</v>
      </c>
      <c r="EJ63">
        <v>1</v>
      </c>
      <c r="EK63">
        <v>11001</v>
      </c>
      <c r="EL63" t="s">
        <v>49</v>
      </c>
      <c r="EM63" t="s">
        <v>184</v>
      </c>
      <c r="EO63" t="s">
        <v>85</v>
      </c>
      <c r="EQ63">
        <v>0</v>
      </c>
      <c r="ER63">
        <v>1791.97</v>
      </c>
      <c r="ES63">
        <v>1674.87</v>
      </c>
      <c r="ET63">
        <v>54.54</v>
      </c>
      <c r="EU63">
        <v>4.74</v>
      </c>
      <c r="EV63">
        <v>62.56</v>
      </c>
      <c r="EW63">
        <v>8.02</v>
      </c>
      <c r="EX63">
        <v>0.39</v>
      </c>
      <c r="EY63">
        <v>0</v>
      </c>
      <c r="FQ63">
        <v>0</v>
      </c>
      <c r="FR63">
        <f t="shared" si="90"/>
        <v>0</v>
      </c>
      <c r="FS63">
        <v>0</v>
      </c>
      <c r="FT63" t="s">
        <v>20</v>
      </c>
      <c r="FU63" t="s">
        <v>21</v>
      </c>
      <c r="FX63">
        <v>110.7</v>
      </c>
      <c r="FY63">
        <v>63.75</v>
      </c>
      <c r="GA63" t="s">
        <v>3</v>
      </c>
      <c r="GD63">
        <v>0</v>
      </c>
      <c r="GF63">
        <v>-286682637</v>
      </c>
      <c r="GG63">
        <v>1</v>
      </c>
      <c r="GH63">
        <v>1</v>
      </c>
      <c r="GI63">
        <v>4</v>
      </c>
      <c r="GJ63">
        <v>0</v>
      </c>
      <c r="GK63">
        <f>ROUND(R63*(R12)/100,2)</f>
        <v>0</v>
      </c>
      <c r="GL63">
        <f t="shared" si="91"/>
        <v>0</v>
      </c>
      <c r="GM63">
        <f t="shared" si="92"/>
        <v>1174.51</v>
      </c>
      <c r="GN63">
        <f t="shared" si="93"/>
        <v>1174.51</v>
      </c>
      <c r="GO63">
        <f t="shared" si="94"/>
        <v>0</v>
      </c>
      <c r="GP63">
        <f t="shared" si="95"/>
        <v>0</v>
      </c>
      <c r="GR63">
        <v>0</v>
      </c>
      <c r="GS63">
        <v>3</v>
      </c>
      <c r="GT63">
        <v>0</v>
      </c>
      <c r="GU63" t="s">
        <v>3</v>
      </c>
      <c r="GV63">
        <f t="shared" si="96"/>
        <v>0</v>
      </c>
      <c r="GW63">
        <v>1</v>
      </c>
      <c r="GX63">
        <f t="shared" si="97"/>
        <v>0</v>
      </c>
      <c r="HA63">
        <v>0</v>
      </c>
      <c r="HB63">
        <v>0</v>
      </c>
      <c r="IK63">
        <v>0</v>
      </c>
    </row>
    <row r="64" spans="1:245" x14ac:dyDescent="0.2">
      <c r="A64">
        <v>17</v>
      </c>
      <c r="B64">
        <v>1</v>
      </c>
      <c r="C64">
        <f>ROW(SmtRes!A129)</f>
        <v>129</v>
      </c>
      <c r="D64">
        <f>ROW(EtalonRes!A134)</f>
        <v>134</v>
      </c>
      <c r="E64" t="s">
        <v>194</v>
      </c>
      <c r="F64" t="s">
        <v>195</v>
      </c>
      <c r="G64" t="s">
        <v>196</v>
      </c>
      <c r="H64" t="s">
        <v>15</v>
      </c>
      <c r="I64">
        <f>ROUND(0.3/100,9)</f>
        <v>3.0000000000000001E-3</v>
      </c>
      <c r="J64">
        <v>0</v>
      </c>
      <c r="O64">
        <f t="shared" si="67"/>
        <v>38.56</v>
      </c>
      <c r="P64">
        <f t="shared" si="68"/>
        <v>31.65</v>
      </c>
      <c r="Q64">
        <f t="shared" si="69"/>
        <v>0.52</v>
      </c>
      <c r="R64">
        <f t="shared" si="70"/>
        <v>0.12</v>
      </c>
      <c r="S64">
        <f t="shared" si="71"/>
        <v>6.39</v>
      </c>
      <c r="T64">
        <f t="shared" si="72"/>
        <v>0</v>
      </c>
      <c r="U64">
        <f t="shared" si="73"/>
        <v>0.123303</v>
      </c>
      <c r="V64">
        <f t="shared" si="74"/>
        <v>1.6500000000000002E-3</v>
      </c>
      <c r="W64">
        <f t="shared" si="75"/>
        <v>0</v>
      </c>
      <c r="X64">
        <f t="shared" si="76"/>
        <v>7.23</v>
      </c>
      <c r="Y64">
        <f t="shared" si="77"/>
        <v>4.17</v>
      </c>
      <c r="AA64">
        <v>39269648</v>
      </c>
      <c r="AB64">
        <f t="shared" si="78"/>
        <v>2114.29</v>
      </c>
      <c r="AC64">
        <f t="shared" ref="AC64:AC95" si="98">ROUND((ES64),2)</f>
        <v>1735.31</v>
      </c>
      <c r="AD64">
        <f>ROUND(((((ET64*1.25))-((EU64*1.25)))+AE64),2)</f>
        <v>28.39</v>
      </c>
      <c r="AE64">
        <f>ROUND(((EU64*1.25)),2)</f>
        <v>6.81</v>
      </c>
      <c r="AF64">
        <f>ROUND(((EV64*1.15)),2)</f>
        <v>350.59</v>
      </c>
      <c r="AG64">
        <f t="shared" si="79"/>
        <v>0</v>
      </c>
      <c r="AH64">
        <f>((EW64*1.15))</f>
        <v>41.100999999999999</v>
      </c>
      <c r="AI64">
        <f>((EX64*1.25))</f>
        <v>0.55000000000000004</v>
      </c>
      <c r="AJ64">
        <f t="shared" si="80"/>
        <v>0</v>
      </c>
      <c r="AK64">
        <v>2062.88</v>
      </c>
      <c r="AL64">
        <v>1735.31</v>
      </c>
      <c r="AM64">
        <v>22.71</v>
      </c>
      <c r="AN64">
        <v>5.45</v>
      </c>
      <c r="AO64">
        <v>304.86</v>
      </c>
      <c r="AP64">
        <v>0</v>
      </c>
      <c r="AQ64">
        <v>35.74</v>
      </c>
      <c r="AR64">
        <v>0.44</v>
      </c>
      <c r="AS64">
        <v>0</v>
      </c>
      <c r="AT64">
        <v>111</v>
      </c>
      <c r="AU64">
        <v>64</v>
      </c>
      <c r="AV64">
        <v>1</v>
      </c>
      <c r="AW64">
        <v>1</v>
      </c>
      <c r="AZ64">
        <v>6.08</v>
      </c>
      <c r="BA64">
        <v>6.08</v>
      </c>
      <c r="BB64">
        <v>6.08</v>
      </c>
      <c r="BC64">
        <v>6.08</v>
      </c>
      <c r="BD64" t="s">
        <v>3</v>
      </c>
      <c r="BE64" t="s">
        <v>3</v>
      </c>
      <c r="BF64" t="s">
        <v>3</v>
      </c>
      <c r="BG64" t="s">
        <v>3</v>
      </c>
      <c r="BH64">
        <v>0</v>
      </c>
      <c r="BI64">
        <v>1</v>
      </c>
      <c r="BJ64" t="s">
        <v>197</v>
      </c>
      <c r="BM64">
        <v>11001</v>
      </c>
      <c r="BN64">
        <v>0</v>
      </c>
      <c r="BO64" t="s">
        <v>3</v>
      </c>
      <c r="BP64">
        <v>0</v>
      </c>
      <c r="BQ64">
        <v>2</v>
      </c>
      <c r="BR64">
        <v>0</v>
      </c>
      <c r="BS64">
        <v>6.08</v>
      </c>
      <c r="BT64">
        <v>1</v>
      </c>
      <c r="BU64">
        <v>1</v>
      </c>
      <c r="BV64">
        <v>1</v>
      </c>
      <c r="BW64">
        <v>1</v>
      </c>
      <c r="BX64">
        <v>1</v>
      </c>
      <c r="BY64" t="s">
        <v>3</v>
      </c>
      <c r="BZ64">
        <v>123</v>
      </c>
      <c r="CA64">
        <v>75</v>
      </c>
      <c r="CF64">
        <v>0</v>
      </c>
      <c r="CG64">
        <v>0</v>
      </c>
      <c r="CM64">
        <v>0</v>
      </c>
      <c r="CN64" t="s">
        <v>1308</v>
      </c>
      <c r="CO64">
        <v>0</v>
      </c>
      <c r="CP64">
        <f t="shared" si="81"/>
        <v>38.56</v>
      </c>
      <c r="CQ64">
        <f t="shared" si="82"/>
        <v>10550.684799999999</v>
      </c>
      <c r="CR64">
        <f t="shared" si="83"/>
        <v>172.6112</v>
      </c>
      <c r="CS64">
        <f t="shared" si="84"/>
        <v>41.404800000000002</v>
      </c>
      <c r="CT64">
        <f t="shared" si="85"/>
        <v>2131.5871999999999</v>
      </c>
      <c r="CU64">
        <f t="shared" si="86"/>
        <v>0</v>
      </c>
      <c r="CV64">
        <f t="shared" si="87"/>
        <v>41.100999999999999</v>
      </c>
      <c r="CW64">
        <f t="shared" si="88"/>
        <v>0.55000000000000004</v>
      </c>
      <c r="CX64">
        <f t="shared" si="89"/>
        <v>0</v>
      </c>
      <c r="CY64">
        <f t="shared" si="59"/>
        <v>7.2260999999999997</v>
      </c>
      <c r="CZ64">
        <f t="shared" si="60"/>
        <v>4.1663999999999994</v>
      </c>
      <c r="DC64" t="s">
        <v>3</v>
      </c>
      <c r="DD64" t="s">
        <v>3</v>
      </c>
      <c r="DE64" t="s">
        <v>81</v>
      </c>
      <c r="DF64" t="s">
        <v>81</v>
      </c>
      <c r="DG64" t="s">
        <v>82</v>
      </c>
      <c r="DH64" t="s">
        <v>3</v>
      </c>
      <c r="DI64" t="s">
        <v>82</v>
      </c>
      <c r="DJ64" t="s">
        <v>81</v>
      </c>
      <c r="DK64" t="s">
        <v>3</v>
      </c>
      <c r="DL64" t="s">
        <v>3</v>
      </c>
      <c r="DM64" t="s">
        <v>3</v>
      </c>
      <c r="DN64">
        <v>0</v>
      </c>
      <c r="DO64">
        <v>0</v>
      </c>
      <c r="DP64">
        <v>1</v>
      </c>
      <c r="DQ64">
        <v>1</v>
      </c>
      <c r="DU64">
        <v>1005</v>
      </c>
      <c r="DV64" t="s">
        <v>15</v>
      </c>
      <c r="DW64" t="s">
        <v>15</v>
      </c>
      <c r="DX64">
        <v>100</v>
      </c>
      <c r="EE64">
        <v>39174504</v>
      </c>
      <c r="EF64">
        <v>2</v>
      </c>
      <c r="EG64" t="s">
        <v>17</v>
      </c>
      <c r="EH64">
        <v>0</v>
      </c>
      <c r="EI64" t="s">
        <v>3</v>
      </c>
      <c r="EJ64">
        <v>1</v>
      </c>
      <c r="EK64">
        <v>11001</v>
      </c>
      <c r="EL64" t="s">
        <v>49</v>
      </c>
      <c r="EM64" t="s">
        <v>184</v>
      </c>
      <c r="EO64" t="s">
        <v>85</v>
      </c>
      <c r="EQ64">
        <v>0</v>
      </c>
      <c r="ER64">
        <v>2062.88</v>
      </c>
      <c r="ES64">
        <v>1735.31</v>
      </c>
      <c r="ET64">
        <v>22.71</v>
      </c>
      <c r="EU64">
        <v>5.45</v>
      </c>
      <c r="EV64">
        <v>304.86</v>
      </c>
      <c r="EW64">
        <v>35.74</v>
      </c>
      <c r="EX64">
        <v>0.44</v>
      </c>
      <c r="EY64">
        <v>0</v>
      </c>
      <c r="FQ64">
        <v>0</v>
      </c>
      <c r="FR64">
        <f t="shared" si="90"/>
        <v>0</v>
      </c>
      <c r="FS64">
        <v>0</v>
      </c>
      <c r="FT64" t="s">
        <v>20</v>
      </c>
      <c r="FU64" t="s">
        <v>21</v>
      </c>
      <c r="FX64">
        <v>110.7</v>
      </c>
      <c r="FY64">
        <v>63.75</v>
      </c>
      <c r="GA64" t="s">
        <v>3</v>
      </c>
      <c r="GD64">
        <v>0</v>
      </c>
      <c r="GF64">
        <v>1888880118</v>
      </c>
      <c r="GG64">
        <v>1</v>
      </c>
      <c r="GH64">
        <v>1</v>
      </c>
      <c r="GI64">
        <v>4</v>
      </c>
      <c r="GJ64">
        <v>0</v>
      </c>
      <c r="GK64">
        <f>ROUND(R64*(R12)/100,2)</f>
        <v>0</v>
      </c>
      <c r="GL64">
        <f t="shared" si="91"/>
        <v>0</v>
      </c>
      <c r="GM64">
        <f t="shared" si="92"/>
        <v>49.96</v>
      </c>
      <c r="GN64">
        <f t="shared" si="93"/>
        <v>49.96</v>
      </c>
      <c r="GO64">
        <f t="shared" si="94"/>
        <v>0</v>
      </c>
      <c r="GP64">
        <f t="shared" si="95"/>
        <v>0</v>
      </c>
      <c r="GR64">
        <v>0</v>
      </c>
      <c r="GS64">
        <v>3</v>
      </c>
      <c r="GT64">
        <v>0</v>
      </c>
      <c r="GU64" t="s">
        <v>3</v>
      </c>
      <c r="GV64">
        <f t="shared" si="96"/>
        <v>0</v>
      </c>
      <c r="GW64">
        <v>1</v>
      </c>
      <c r="GX64">
        <f t="shared" si="97"/>
        <v>0</v>
      </c>
      <c r="HA64">
        <v>0</v>
      </c>
      <c r="HB64">
        <v>0</v>
      </c>
      <c r="IK64">
        <v>0</v>
      </c>
    </row>
    <row r="65" spans="1:245" x14ac:dyDescent="0.2">
      <c r="A65">
        <v>17</v>
      </c>
      <c r="B65">
        <v>1</v>
      </c>
      <c r="C65">
        <f>ROW(SmtRes!A134)</f>
        <v>134</v>
      </c>
      <c r="D65">
        <f>ROW(EtalonRes!A139)</f>
        <v>139</v>
      </c>
      <c r="E65" t="s">
        <v>198</v>
      </c>
      <c r="F65" t="s">
        <v>199</v>
      </c>
      <c r="G65" t="s">
        <v>200</v>
      </c>
      <c r="H65" t="s">
        <v>29</v>
      </c>
      <c r="I65">
        <f>ROUND(521.6/100,9)</f>
        <v>5.2160000000000002</v>
      </c>
      <c r="J65">
        <v>0</v>
      </c>
      <c r="O65">
        <f t="shared" si="67"/>
        <v>3990.8</v>
      </c>
      <c r="P65">
        <f t="shared" si="68"/>
        <v>0</v>
      </c>
      <c r="Q65">
        <f t="shared" si="69"/>
        <v>215.65</v>
      </c>
      <c r="R65">
        <f t="shared" si="70"/>
        <v>66.599999999999994</v>
      </c>
      <c r="S65">
        <f t="shared" si="71"/>
        <v>3775.15</v>
      </c>
      <c r="T65">
        <f t="shared" si="72"/>
        <v>0</v>
      </c>
      <c r="U65">
        <f t="shared" si="73"/>
        <v>64.542783999999997</v>
      </c>
      <c r="V65">
        <f t="shared" si="74"/>
        <v>0.84760000000000002</v>
      </c>
      <c r="W65">
        <f t="shared" si="75"/>
        <v>0</v>
      </c>
      <c r="X65">
        <f t="shared" si="76"/>
        <v>4264.34</v>
      </c>
      <c r="Y65">
        <f t="shared" si="77"/>
        <v>2458.7199999999998</v>
      </c>
      <c r="AA65">
        <v>39269648</v>
      </c>
      <c r="AB65">
        <f t="shared" si="78"/>
        <v>125.84</v>
      </c>
      <c r="AC65">
        <f t="shared" si="98"/>
        <v>0</v>
      </c>
      <c r="AD65">
        <f>ROUND(((((ET65*1.25))-((EU65*1.25)))+AE65),2)</f>
        <v>6.8</v>
      </c>
      <c r="AE65">
        <f>ROUND(((EU65*1.25)),2)</f>
        <v>2.1</v>
      </c>
      <c r="AF65">
        <f>ROUND(((EV65*1.15)),2)</f>
        <v>119.04</v>
      </c>
      <c r="AG65">
        <f t="shared" si="79"/>
        <v>0</v>
      </c>
      <c r="AH65">
        <f>((EW65*1.15))</f>
        <v>12.373999999999999</v>
      </c>
      <c r="AI65">
        <f>((EX65*1.25))</f>
        <v>0.16250000000000001</v>
      </c>
      <c r="AJ65">
        <f t="shared" si="80"/>
        <v>0</v>
      </c>
      <c r="AK65">
        <v>108.95</v>
      </c>
      <c r="AL65">
        <v>0</v>
      </c>
      <c r="AM65">
        <v>5.44</v>
      </c>
      <c r="AN65">
        <v>1.68</v>
      </c>
      <c r="AO65">
        <v>103.51</v>
      </c>
      <c r="AP65">
        <v>0</v>
      </c>
      <c r="AQ65">
        <v>10.76</v>
      </c>
      <c r="AR65">
        <v>0.13</v>
      </c>
      <c r="AS65">
        <v>0</v>
      </c>
      <c r="AT65">
        <v>111</v>
      </c>
      <c r="AU65">
        <v>64</v>
      </c>
      <c r="AV65">
        <v>1</v>
      </c>
      <c r="AW65">
        <v>1</v>
      </c>
      <c r="AZ65">
        <v>6.08</v>
      </c>
      <c r="BA65">
        <v>6.08</v>
      </c>
      <c r="BB65">
        <v>6.08</v>
      </c>
      <c r="BC65">
        <v>6.08</v>
      </c>
      <c r="BD65" t="s">
        <v>3</v>
      </c>
      <c r="BE65" t="s">
        <v>3</v>
      </c>
      <c r="BF65" t="s">
        <v>3</v>
      </c>
      <c r="BG65" t="s">
        <v>3</v>
      </c>
      <c r="BH65">
        <v>0</v>
      </c>
      <c r="BI65">
        <v>1</v>
      </c>
      <c r="BJ65" t="s">
        <v>201</v>
      </c>
      <c r="BM65">
        <v>11001</v>
      </c>
      <c r="BN65">
        <v>0</v>
      </c>
      <c r="BO65" t="s">
        <v>3</v>
      </c>
      <c r="BP65">
        <v>0</v>
      </c>
      <c r="BQ65">
        <v>2</v>
      </c>
      <c r="BR65">
        <v>0</v>
      </c>
      <c r="BS65">
        <v>6.08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3</v>
      </c>
      <c r="BZ65">
        <v>123</v>
      </c>
      <c r="CA65">
        <v>75</v>
      </c>
      <c r="CF65">
        <v>0</v>
      </c>
      <c r="CG65">
        <v>0</v>
      </c>
      <c r="CM65">
        <v>0</v>
      </c>
      <c r="CN65" t="s">
        <v>1308</v>
      </c>
      <c r="CO65">
        <v>0</v>
      </c>
      <c r="CP65">
        <f t="shared" si="81"/>
        <v>3990.8</v>
      </c>
      <c r="CQ65">
        <f t="shared" si="82"/>
        <v>0</v>
      </c>
      <c r="CR65">
        <f t="shared" si="83"/>
        <v>41.344000000000001</v>
      </c>
      <c r="CS65">
        <f t="shared" si="84"/>
        <v>12.768000000000001</v>
      </c>
      <c r="CT65">
        <f t="shared" si="85"/>
        <v>723.7632000000001</v>
      </c>
      <c r="CU65">
        <f t="shared" si="86"/>
        <v>0</v>
      </c>
      <c r="CV65">
        <f t="shared" si="87"/>
        <v>12.373999999999999</v>
      </c>
      <c r="CW65">
        <f t="shared" si="88"/>
        <v>0.16250000000000001</v>
      </c>
      <c r="CX65">
        <f t="shared" si="89"/>
        <v>0</v>
      </c>
      <c r="CY65">
        <f t="shared" si="59"/>
        <v>4264.3424999999997</v>
      </c>
      <c r="CZ65">
        <f t="shared" si="60"/>
        <v>2458.7199999999998</v>
      </c>
      <c r="DC65" t="s">
        <v>3</v>
      </c>
      <c r="DD65" t="s">
        <v>3</v>
      </c>
      <c r="DE65" t="s">
        <v>81</v>
      </c>
      <c r="DF65" t="s">
        <v>81</v>
      </c>
      <c r="DG65" t="s">
        <v>82</v>
      </c>
      <c r="DH65" t="s">
        <v>3</v>
      </c>
      <c r="DI65" t="s">
        <v>82</v>
      </c>
      <c r="DJ65" t="s">
        <v>81</v>
      </c>
      <c r="DK65" t="s">
        <v>3</v>
      </c>
      <c r="DL65" t="s">
        <v>3</v>
      </c>
      <c r="DM65" t="s">
        <v>3</v>
      </c>
      <c r="DN65">
        <v>0</v>
      </c>
      <c r="DO65">
        <v>0</v>
      </c>
      <c r="DP65">
        <v>1</v>
      </c>
      <c r="DQ65">
        <v>1</v>
      </c>
      <c r="DU65">
        <v>1003</v>
      </c>
      <c r="DV65" t="s">
        <v>29</v>
      </c>
      <c r="DW65" t="s">
        <v>29</v>
      </c>
      <c r="DX65">
        <v>100</v>
      </c>
      <c r="EE65">
        <v>39174504</v>
      </c>
      <c r="EF65">
        <v>2</v>
      </c>
      <c r="EG65" t="s">
        <v>17</v>
      </c>
      <c r="EH65">
        <v>0</v>
      </c>
      <c r="EI65" t="s">
        <v>3</v>
      </c>
      <c r="EJ65">
        <v>1</v>
      </c>
      <c r="EK65">
        <v>11001</v>
      </c>
      <c r="EL65" t="s">
        <v>49</v>
      </c>
      <c r="EM65" t="s">
        <v>184</v>
      </c>
      <c r="EO65" t="s">
        <v>85</v>
      </c>
      <c r="EQ65">
        <v>0</v>
      </c>
      <c r="ER65">
        <v>108.95</v>
      </c>
      <c r="ES65">
        <v>0</v>
      </c>
      <c r="ET65">
        <v>5.44</v>
      </c>
      <c r="EU65">
        <v>1.68</v>
      </c>
      <c r="EV65">
        <v>103.51</v>
      </c>
      <c r="EW65">
        <v>10.76</v>
      </c>
      <c r="EX65">
        <v>0.13</v>
      </c>
      <c r="EY65">
        <v>0</v>
      </c>
      <c r="FQ65">
        <v>0</v>
      </c>
      <c r="FR65">
        <f t="shared" si="90"/>
        <v>0</v>
      </c>
      <c r="FS65">
        <v>0</v>
      </c>
      <c r="FT65" t="s">
        <v>20</v>
      </c>
      <c r="FU65" t="s">
        <v>21</v>
      </c>
      <c r="FX65">
        <v>110.7</v>
      </c>
      <c r="FY65">
        <v>63.75</v>
      </c>
      <c r="GA65" t="s">
        <v>3</v>
      </c>
      <c r="GD65">
        <v>0</v>
      </c>
      <c r="GF65">
        <v>959886889</v>
      </c>
      <c r="GG65">
        <v>1</v>
      </c>
      <c r="GH65">
        <v>1</v>
      </c>
      <c r="GI65">
        <v>4</v>
      </c>
      <c r="GJ65">
        <v>0</v>
      </c>
      <c r="GK65">
        <f>ROUND(R65*(R12)/100,2)</f>
        <v>0</v>
      </c>
      <c r="GL65">
        <f t="shared" si="91"/>
        <v>0</v>
      </c>
      <c r="GM65">
        <f t="shared" si="92"/>
        <v>10713.86</v>
      </c>
      <c r="GN65">
        <f t="shared" si="93"/>
        <v>10713.86</v>
      </c>
      <c r="GO65">
        <f t="shared" si="94"/>
        <v>0</v>
      </c>
      <c r="GP65">
        <f t="shared" si="95"/>
        <v>0</v>
      </c>
      <c r="GR65">
        <v>0</v>
      </c>
      <c r="GS65">
        <v>3</v>
      </c>
      <c r="GT65">
        <v>0</v>
      </c>
      <c r="GU65" t="s">
        <v>3</v>
      </c>
      <c r="GV65">
        <f t="shared" si="96"/>
        <v>0</v>
      </c>
      <c r="GW65">
        <v>1</v>
      </c>
      <c r="GX65">
        <f t="shared" si="97"/>
        <v>0</v>
      </c>
      <c r="HA65">
        <v>0</v>
      </c>
      <c r="HB65">
        <v>0</v>
      </c>
      <c r="IK65">
        <v>0</v>
      </c>
    </row>
    <row r="66" spans="1:245" x14ac:dyDescent="0.2">
      <c r="A66">
        <v>18</v>
      </c>
      <c r="B66">
        <v>1</v>
      </c>
      <c r="C66">
        <v>134</v>
      </c>
      <c r="E66" t="s">
        <v>202</v>
      </c>
      <c r="F66" t="s">
        <v>203</v>
      </c>
      <c r="G66" t="s">
        <v>204</v>
      </c>
      <c r="H66" t="s">
        <v>188</v>
      </c>
      <c r="I66">
        <f>I65*J66</f>
        <v>0.83455999999999986</v>
      </c>
      <c r="J66">
        <v>0.15999999999999998</v>
      </c>
      <c r="O66">
        <f t="shared" si="67"/>
        <v>2638.54</v>
      </c>
      <c r="P66">
        <f t="shared" si="68"/>
        <v>2638.54</v>
      </c>
      <c r="Q66">
        <f t="shared" si="69"/>
        <v>0</v>
      </c>
      <c r="R66">
        <f t="shared" si="70"/>
        <v>0</v>
      </c>
      <c r="S66">
        <f t="shared" si="71"/>
        <v>0</v>
      </c>
      <c r="T66">
        <f t="shared" si="72"/>
        <v>0</v>
      </c>
      <c r="U66">
        <f t="shared" si="73"/>
        <v>0</v>
      </c>
      <c r="V66">
        <f t="shared" si="74"/>
        <v>0</v>
      </c>
      <c r="W66">
        <f t="shared" si="75"/>
        <v>0</v>
      </c>
      <c r="X66">
        <f t="shared" si="76"/>
        <v>0</v>
      </c>
      <c r="Y66">
        <f t="shared" si="77"/>
        <v>0</v>
      </c>
      <c r="AA66">
        <v>39269648</v>
      </c>
      <c r="AB66">
        <f t="shared" si="78"/>
        <v>520</v>
      </c>
      <c r="AC66">
        <f t="shared" si="98"/>
        <v>520</v>
      </c>
      <c r="AD66">
        <f>ROUND((((ET66)-(EU66))+AE66),2)</f>
        <v>0</v>
      </c>
      <c r="AE66">
        <f>ROUND((EU66),2)</f>
        <v>0</v>
      </c>
      <c r="AF66">
        <f>ROUND((EV66),2)</f>
        <v>0</v>
      </c>
      <c r="AG66">
        <f t="shared" si="79"/>
        <v>0</v>
      </c>
      <c r="AH66">
        <f>(EW66)</f>
        <v>0</v>
      </c>
      <c r="AI66">
        <f>(EX66)</f>
        <v>0</v>
      </c>
      <c r="AJ66">
        <f t="shared" si="80"/>
        <v>0</v>
      </c>
      <c r="AK66">
        <v>520</v>
      </c>
      <c r="AL66">
        <v>520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111</v>
      </c>
      <c r="AU66">
        <v>64</v>
      </c>
      <c r="AV66">
        <v>1</v>
      </c>
      <c r="AW66">
        <v>1</v>
      </c>
      <c r="AZ66">
        <v>6.08</v>
      </c>
      <c r="BA66">
        <v>1</v>
      </c>
      <c r="BB66">
        <v>1</v>
      </c>
      <c r="BC66">
        <v>6.08</v>
      </c>
      <c r="BD66" t="s">
        <v>3</v>
      </c>
      <c r="BE66" t="s">
        <v>3</v>
      </c>
      <c r="BF66" t="s">
        <v>3</v>
      </c>
      <c r="BG66" t="s">
        <v>3</v>
      </c>
      <c r="BH66">
        <v>3</v>
      </c>
      <c r="BI66">
        <v>1</v>
      </c>
      <c r="BJ66" t="s">
        <v>205</v>
      </c>
      <c r="BM66">
        <v>11001</v>
      </c>
      <c r="BN66">
        <v>0</v>
      </c>
      <c r="BO66" t="s">
        <v>3</v>
      </c>
      <c r="BP66">
        <v>0</v>
      </c>
      <c r="BQ66">
        <v>2</v>
      </c>
      <c r="BR66">
        <v>0</v>
      </c>
      <c r="BS66">
        <v>1</v>
      </c>
      <c r="BT66">
        <v>1</v>
      </c>
      <c r="BU66">
        <v>1</v>
      </c>
      <c r="BV66">
        <v>1</v>
      </c>
      <c r="BW66">
        <v>1</v>
      </c>
      <c r="BX66">
        <v>1</v>
      </c>
      <c r="BY66" t="s">
        <v>3</v>
      </c>
      <c r="BZ66">
        <v>123</v>
      </c>
      <c r="CA66">
        <v>75</v>
      </c>
      <c r="CF66">
        <v>0</v>
      </c>
      <c r="CG66">
        <v>0</v>
      </c>
      <c r="CM66">
        <v>0</v>
      </c>
      <c r="CN66" t="s">
        <v>3</v>
      </c>
      <c r="CO66">
        <v>0</v>
      </c>
      <c r="CP66">
        <f t="shared" si="81"/>
        <v>2638.54</v>
      </c>
      <c r="CQ66">
        <f t="shared" si="82"/>
        <v>3161.6</v>
      </c>
      <c r="CR66">
        <f t="shared" si="83"/>
        <v>0</v>
      </c>
      <c r="CS66">
        <f t="shared" si="84"/>
        <v>0</v>
      </c>
      <c r="CT66">
        <f t="shared" si="85"/>
        <v>0</v>
      </c>
      <c r="CU66">
        <f t="shared" si="86"/>
        <v>0</v>
      </c>
      <c r="CV66">
        <f t="shared" si="87"/>
        <v>0</v>
      </c>
      <c r="CW66">
        <f t="shared" si="88"/>
        <v>0</v>
      </c>
      <c r="CX66">
        <f t="shared" si="89"/>
        <v>0</v>
      </c>
      <c r="CY66">
        <f t="shared" si="59"/>
        <v>0</v>
      </c>
      <c r="CZ66">
        <f t="shared" si="60"/>
        <v>0</v>
      </c>
      <c r="DC66" t="s">
        <v>3</v>
      </c>
      <c r="DD66" t="s">
        <v>3</v>
      </c>
      <c r="DE66" t="s">
        <v>3</v>
      </c>
      <c r="DF66" t="s">
        <v>3</v>
      </c>
      <c r="DG66" t="s">
        <v>3</v>
      </c>
      <c r="DH66" t="s">
        <v>3</v>
      </c>
      <c r="DI66" t="s">
        <v>3</v>
      </c>
      <c r="DJ66" t="s">
        <v>3</v>
      </c>
      <c r="DK66" t="s">
        <v>3</v>
      </c>
      <c r="DL66" t="s">
        <v>3</v>
      </c>
      <c r="DM66" t="s">
        <v>3</v>
      </c>
      <c r="DN66">
        <v>0</v>
      </c>
      <c r="DO66">
        <v>0</v>
      </c>
      <c r="DP66">
        <v>1</v>
      </c>
      <c r="DQ66">
        <v>1</v>
      </c>
      <c r="DU66">
        <v>1007</v>
      </c>
      <c r="DV66" t="s">
        <v>188</v>
      </c>
      <c r="DW66" t="s">
        <v>188</v>
      </c>
      <c r="DX66">
        <v>1</v>
      </c>
      <c r="EE66">
        <v>39174504</v>
      </c>
      <c r="EF66">
        <v>2</v>
      </c>
      <c r="EG66" t="s">
        <v>17</v>
      </c>
      <c r="EH66">
        <v>0</v>
      </c>
      <c r="EI66" t="s">
        <v>3</v>
      </c>
      <c r="EJ66">
        <v>1</v>
      </c>
      <c r="EK66">
        <v>11001</v>
      </c>
      <c r="EL66" t="s">
        <v>49</v>
      </c>
      <c r="EM66" t="s">
        <v>184</v>
      </c>
      <c r="EO66" t="s">
        <v>3</v>
      </c>
      <c r="EQ66">
        <v>0</v>
      </c>
      <c r="ER66">
        <v>520</v>
      </c>
      <c r="ES66">
        <v>520</v>
      </c>
      <c r="ET66">
        <v>0</v>
      </c>
      <c r="EU66">
        <v>0</v>
      </c>
      <c r="EV66">
        <v>0</v>
      </c>
      <c r="EW66">
        <v>0</v>
      </c>
      <c r="EX66">
        <v>0</v>
      </c>
      <c r="FQ66">
        <v>0</v>
      </c>
      <c r="FR66">
        <f t="shared" si="90"/>
        <v>0</v>
      </c>
      <c r="FS66">
        <v>0</v>
      </c>
      <c r="FT66" t="s">
        <v>20</v>
      </c>
      <c r="FU66" t="s">
        <v>21</v>
      </c>
      <c r="FX66">
        <v>110.7</v>
      </c>
      <c r="FY66">
        <v>63.75</v>
      </c>
      <c r="GA66" t="s">
        <v>3</v>
      </c>
      <c r="GD66">
        <v>0</v>
      </c>
      <c r="GF66">
        <v>-1561205286</v>
      </c>
      <c r="GG66">
        <v>1</v>
      </c>
      <c r="GH66">
        <v>1</v>
      </c>
      <c r="GI66">
        <v>4</v>
      </c>
      <c r="GJ66">
        <v>0</v>
      </c>
      <c r="GK66">
        <f>ROUND(R66*(R12)/100,2)</f>
        <v>0</v>
      </c>
      <c r="GL66">
        <f t="shared" si="91"/>
        <v>0</v>
      </c>
      <c r="GM66">
        <f t="shared" si="92"/>
        <v>2638.54</v>
      </c>
      <c r="GN66">
        <f t="shared" si="93"/>
        <v>2638.54</v>
      </c>
      <c r="GO66">
        <f t="shared" si="94"/>
        <v>0</v>
      </c>
      <c r="GP66">
        <f t="shared" si="95"/>
        <v>0</v>
      </c>
      <c r="GR66">
        <v>0</v>
      </c>
      <c r="GS66">
        <v>3</v>
      </c>
      <c r="GT66">
        <v>0</v>
      </c>
      <c r="GU66" t="s">
        <v>3</v>
      </c>
      <c r="GV66">
        <f t="shared" si="96"/>
        <v>0</v>
      </c>
      <c r="GW66">
        <v>1</v>
      </c>
      <c r="GX66">
        <f t="shared" si="97"/>
        <v>0</v>
      </c>
      <c r="HA66">
        <v>0</v>
      </c>
      <c r="HB66">
        <v>0</v>
      </c>
      <c r="IK66">
        <v>0</v>
      </c>
    </row>
    <row r="67" spans="1:245" x14ac:dyDescent="0.2">
      <c r="A67">
        <v>17</v>
      </c>
      <c r="B67">
        <v>1</v>
      </c>
      <c r="C67">
        <f>ROW(SmtRes!A139)</f>
        <v>139</v>
      </c>
      <c r="D67">
        <f>ROW(EtalonRes!A144)</f>
        <v>144</v>
      </c>
      <c r="E67" t="s">
        <v>206</v>
      </c>
      <c r="F67" t="s">
        <v>207</v>
      </c>
      <c r="G67" t="s">
        <v>208</v>
      </c>
      <c r="H67" t="s">
        <v>15</v>
      </c>
      <c r="I67">
        <v>0.69269999999999998</v>
      </c>
      <c r="J67">
        <v>0</v>
      </c>
      <c r="O67">
        <f t="shared" si="67"/>
        <v>18982.14</v>
      </c>
      <c r="P67">
        <f t="shared" si="68"/>
        <v>9461.44</v>
      </c>
      <c r="Q67">
        <f t="shared" si="69"/>
        <v>339.04</v>
      </c>
      <c r="R67">
        <f t="shared" si="70"/>
        <v>146.4</v>
      </c>
      <c r="S67">
        <f t="shared" si="71"/>
        <v>9181.66</v>
      </c>
      <c r="T67">
        <f t="shared" si="72"/>
        <v>0</v>
      </c>
      <c r="U67">
        <f t="shared" si="73"/>
        <v>162.55521629999998</v>
      </c>
      <c r="V67">
        <f t="shared" si="74"/>
        <v>1.7837025</v>
      </c>
      <c r="W67">
        <f t="shared" si="75"/>
        <v>0</v>
      </c>
      <c r="X67">
        <f t="shared" si="76"/>
        <v>8861.66</v>
      </c>
      <c r="Y67">
        <f t="shared" si="77"/>
        <v>4384.1899999999996</v>
      </c>
      <c r="AA67">
        <v>39269648</v>
      </c>
      <c r="AB67">
        <f t="shared" si="78"/>
        <v>4507.09</v>
      </c>
      <c r="AC67">
        <f t="shared" si="98"/>
        <v>2246.5100000000002</v>
      </c>
      <c r="AD67">
        <f>ROUND(((((ET67*1.25))-((EU67*1.25)))+AE67),2)</f>
        <v>80.5</v>
      </c>
      <c r="AE67">
        <f>ROUND(((EU67*1.25)),2)</f>
        <v>34.76</v>
      </c>
      <c r="AF67">
        <f>ROUND(((EV67*1.15)),2)</f>
        <v>2180.08</v>
      </c>
      <c r="AG67">
        <f t="shared" si="79"/>
        <v>0</v>
      </c>
      <c r="AH67">
        <f>((EW67*1.15))</f>
        <v>234.66899999999998</v>
      </c>
      <c r="AI67">
        <f>((EX67*1.25))</f>
        <v>2.5750000000000002</v>
      </c>
      <c r="AJ67">
        <f t="shared" si="80"/>
        <v>0</v>
      </c>
      <c r="AK67">
        <v>4206.63</v>
      </c>
      <c r="AL67">
        <v>2246.5100000000002</v>
      </c>
      <c r="AM67">
        <v>64.400000000000006</v>
      </c>
      <c r="AN67">
        <v>27.81</v>
      </c>
      <c r="AO67">
        <v>1895.72</v>
      </c>
      <c r="AP67">
        <v>0</v>
      </c>
      <c r="AQ67">
        <v>204.06</v>
      </c>
      <c r="AR67">
        <v>2.06</v>
      </c>
      <c r="AS67">
        <v>0</v>
      </c>
      <c r="AT67">
        <v>95</v>
      </c>
      <c r="AU67">
        <v>47</v>
      </c>
      <c r="AV67">
        <v>1</v>
      </c>
      <c r="AW67">
        <v>1</v>
      </c>
      <c r="AZ67">
        <v>6.08</v>
      </c>
      <c r="BA67">
        <v>6.08</v>
      </c>
      <c r="BB67">
        <v>6.08</v>
      </c>
      <c r="BC67">
        <v>6.08</v>
      </c>
      <c r="BD67" t="s">
        <v>3</v>
      </c>
      <c r="BE67" t="s">
        <v>3</v>
      </c>
      <c r="BF67" t="s">
        <v>3</v>
      </c>
      <c r="BG67" t="s">
        <v>3</v>
      </c>
      <c r="BH67">
        <v>0</v>
      </c>
      <c r="BI67">
        <v>1</v>
      </c>
      <c r="BJ67" t="s">
        <v>209</v>
      </c>
      <c r="BM67">
        <v>15001</v>
      </c>
      <c r="BN67">
        <v>0</v>
      </c>
      <c r="BO67" t="s">
        <v>3</v>
      </c>
      <c r="BP67">
        <v>0</v>
      </c>
      <c r="BQ67">
        <v>2</v>
      </c>
      <c r="BR67">
        <v>0</v>
      </c>
      <c r="BS67">
        <v>6.08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3</v>
      </c>
      <c r="BZ67">
        <v>105</v>
      </c>
      <c r="CA67">
        <v>55</v>
      </c>
      <c r="CF67">
        <v>0</v>
      </c>
      <c r="CG67">
        <v>0</v>
      </c>
      <c r="CM67">
        <v>0</v>
      </c>
      <c r="CN67" t="s">
        <v>1308</v>
      </c>
      <c r="CO67">
        <v>0</v>
      </c>
      <c r="CP67">
        <f t="shared" si="81"/>
        <v>18982.14</v>
      </c>
      <c r="CQ67">
        <f t="shared" si="82"/>
        <v>13658.780800000002</v>
      </c>
      <c r="CR67">
        <f t="shared" si="83"/>
        <v>489.44</v>
      </c>
      <c r="CS67">
        <f t="shared" si="84"/>
        <v>211.3408</v>
      </c>
      <c r="CT67">
        <f t="shared" si="85"/>
        <v>13254.886399999999</v>
      </c>
      <c r="CU67">
        <f t="shared" si="86"/>
        <v>0</v>
      </c>
      <c r="CV67">
        <f t="shared" si="87"/>
        <v>234.66899999999998</v>
      </c>
      <c r="CW67">
        <f t="shared" si="88"/>
        <v>2.5750000000000002</v>
      </c>
      <c r="CX67">
        <f t="shared" si="89"/>
        <v>0</v>
      </c>
      <c r="CY67">
        <f t="shared" si="59"/>
        <v>8861.6569999999992</v>
      </c>
      <c r="CZ67">
        <f t="shared" si="60"/>
        <v>4384.1881999999996</v>
      </c>
      <c r="DC67" t="s">
        <v>3</v>
      </c>
      <c r="DD67" t="s">
        <v>3</v>
      </c>
      <c r="DE67" t="s">
        <v>81</v>
      </c>
      <c r="DF67" t="s">
        <v>81</v>
      </c>
      <c r="DG67" t="s">
        <v>82</v>
      </c>
      <c r="DH67" t="s">
        <v>3</v>
      </c>
      <c r="DI67" t="s">
        <v>82</v>
      </c>
      <c r="DJ67" t="s">
        <v>81</v>
      </c>
      <c r="DK67" t="s">
        <v>3</v>
      </c>
      <c r="DL67" t="s">
        <v>3</v>
      </c>
      <c r="DM67" t="s">
        <v>3</v>
      </c>
      <c r="DN67">
        <v>0</v>
      </c>
      <c r="DO67">
        <v>0</v>
      </c>
      <c r="DP67">
        <v>1</v>
      </c>
      <c r="DQ67">
        <v>1</v>
      </c>
      <c r="DU67">
        <v>1005</v>
      </c>
      <c r="DV67" t="s">
        <v>15</v>
      </c>
      <c r="DW67" t="s">
        <v>15</v>
      </c>
      <c r="DX67">
        <v>100</v>
      </c>
      <c r="EE67">
        <v>39174529</v>
      </c>
      <c r="EF67">
        <v>2</v>
      </c>
      <c r="EG67" t="s">
        <v>17</v>
      </c>
      <c r="EH67">
        <v>0</v>
      </c>
      <c r="EI67" t="s">
        <v>3</v>
      </c>
      <c r="EJ67">
        <v>1</v>
      </c>
      <c r="EK67">
        <v>15001</v>
      </c>
      <c r="EL67" t="s">
        <v>210</v>
      </c>
      <c r="EM67" t="s">
        <v>211</v>
      </c>
      <c r="EO67" t="s">
        <v>85</v>
      </c>
      <c r="EQ67">
        <v>0</v>
      </c>
      <c r="ER67">
        <v>4206.63</v>
      </c>
      <c r="ES67">
        <v>2246.5100000000002</v>
      </c>
      <c r="ET67">
        <v>64.400000000000006</v>
      </c>
      <c r="EU67">
        <v>27.81</v>
      </c>
      <c r="EV67">
        <v>1895.72</v>
      </c>
      <c r="EW67">
        <v>204.06</v>
      </c>
      <c r="EX67">
        <v>2.06</v>
      </c>
      <c r="EY67">
        <v>0</v>
      </c>
      <c r="FQ67">
        <v>0</v>
      </c>
      <c r="FR67">
        <f t="shared" si="90"/>
        <v>0</v>
      </c>
      <c r="FS67">
        <v>0</v>
      </c>
      <c r="FT67" t="s">
        <v>20</v>
      </c>
      <c r="FU67" t="s">
        <v>21</v>
      </c>
      <c r="FX67">
        <v>94.5</v>
      </c>
      <c r="FY67">
        <v>46.75</v>
      </c>
      <c r="GA67" t="s">
        <v>3</v>
      </c>
      <c r="GD67">
        <v>0</v>
      </c>
      <c r="GF67">
        <v>-635342655</v>
      </c>
      <c r="GG67">
        <v>1</v>
      </c>
      <c r="GH67">
        <v>1</v>
      </c>
      <c r="GI67">
        <v>4</v>
      </c>
      <c r="GJ67">
        <v>0</v>
      </c>
      <c r="GK67">
        <f>ROUND(R67*(R12)/100,2)</f>
        <v>0</v>
      </c>
      <c r="GL67">
        <f t="shared" si="91"/>
        <v>0</v>
      </c>
      <c r="GM67">
        <f t="shared" si="92"/>
        <v>32227.99</v>
      </c>
      <c r="GN67">
        <f t="shared" si="93"/>
        <v>32227.99</v>
      </c>
      <c r="GO67">
        <f t="shared" si="94"/>
        <v>0</v>
      </c>
      <c r="GP67">
        <f t="shared" si="95"/>
        <v>0</v>
      </c>
      <c r="GR67">
        <v>0</v>
      </c>
      <c r="GS67">
        <v>3</v>
      </c>
      <c r="GT67">
        <v>0</v>
      </c>
      <c r="GU67" t="s">
        <v>3</v>
      </c>
      <c r="GV67">
        <f t="shared" si="96"/>
        <v>0</v>
      </c>
      <c r="GW67">
        <v>1</v>
      </c>
      <c r="GX67">
        <f t="shared" si="97"/>
        <v>0</v>
      </c>
      <c r="HA67">
        <v>0</v>
      </c>
      <c r="HB67">
        <v>0</v>
      </c>
      <c r="IK67">
        <v>0</v>
      </c>
    </row>
    <row r="68" spans="1:245" x14ac:dyDescent="0.2">
      <c r="A68">
        <v>17</v>
      </c>
      <c r="B68">
        <v>1</v>
      </c>
      <c r="C68">
        <f>ROW(SmtRes!A147)</f>
        <v>147</v>
      </c>
      <c r="D68">
        <f>ROW(EtalonRes!A153)</f>
        <v>153</v>
      </c>
      <c r="E68" t="s">
        <v>212</v>
      </c>
      <c r="F68" t="s">
        <v>213</v>
      </c>
      <c r="G68" t="s">
        <v>214</v>
      </c>
      <c r="H68" t="s">
        <v>15</v>
      </c>
      <c r="I68">
        <f>ROUND(69.27/100,9)</f>
        <v>0.69269999999999998</v>
      </c>
      <c r="J68">
        <v>0</v>
      </c>
      <c r="O68">
        <f t="shared" si="67"/>
        <v>4604.9399999999996</v>
      </c>
      <c r="P68">
        <f t="shared" si="68"/>
        <v>2706.22</v>
      </c>
      <c r="Q68">
        <f t="shared" si="69"/>
        <v>54.79</v>
      </c>
      <c r="R68">
        <f t="shared" si="70"/>
        <v>10.36</v>
      </c>
      <c r="S68">
        <f t="shared" si="71"/>
        <v>1843.93</v>
      </c>
      <c r="T68">
        <f t="shared" si="72"/>
        <v>0</v>
      </c>
      <c r="U68">
        <f t="shared" si="73"/>
        <v>34.700113799999997</v>
      </c>
      <c r="V68">
        <f t="shared" si="74"/>
        <v>0.14719875000000002</v>
      </c>
      <c r="W68">
        <f t="shared" si="75"/>
        <v>0</v>
      </c>
      <c r="X68">
        <f t="shared" si="76"/>
        <v>1761.58</v>
      </c>
      <c r="Y68">
        <f t="shared" si="77"/>
        <v>871.52</v>
      </c>
      <c r="AA68">
        <v>39269648</v>
      </c>
      <c r="AB68">
        <f t="shared" si="78"/>
        <v>1093.3900000000001</v>
      </c>
      <c r="AC68">
        <f t="shared" si="98"/>
        <v>642.55999999999995</v>
      </c>
      <c r="AD68">
        <f>ROUND(((((ET68*1.25))-((EU68*1.25)))+AE68),2)</f>
        <v>13.01</v>
      </c>
      <c r="AE68">
        <f>ROUND(((EU68*1.25)),2)</f>
        <v>2.46</v>
      </c>
      <c r="AF68">
        <f>ROUND(((EV68*1.15)),2)</f>
        <v>437.82</v>
      </c>
      <c r="AG68">
        <f t="shared" si="79"/>
        <v>0</v>
      </c>
      <c r="AH68">
        <f>((EW68*1.15))</f>
        <v>50.094000000000001</v>
      </c>
      <c r="AI68">
        <f>((EX68*1.25))</f>
        <v>0.21250000000000002</v>
      </c>
      <c r="AJ68">
        <f t="shared" si="80"/>
        <v>0</v>
      </c>
      <c r="AK68">
        <v>1033.68</v>
      </c>
      <c r="AL68">
        <v>642.55999999999995</v>
      </c>
      <c r="AM68">
        <v>10.41</v>
      </c>
      <c r="AN68">
        <v>1.97</v>
      </c>
      <c r="AO68">
        <v>380.71</v>
      </c>
      <c r="AP68">
        <v>0</v>
      </c>
      <c r="AQ68">
        <v>43.56</v>
      </c>
      <c r="AR68">
        <v>0.17</v>
      </c>
      <c r="AS68">
        <v>0</v>
      </c>
      <c r="AT68">
        <v>95</v>
      </c>
      <c r="AU68">
        <v>47</v>
      </c>
      <c r="AV68">
        <v>1</v>
      </c>
      <c r="AW68">
        <v>1</v>
      </c>
      <c r="AZ68">
        <v>6.08</v>
      </c>
      <c r="BA68">
        <v>6.08</v>
      </c>
      <c r="BB68">
        <v>6.08</v>
      </c>
      <c r="BC68">
        <v>6.08</v>
      </c>
      <c r="BD68" t="s">
        <v>3</v>
      </c>
      <c r="BE68" t="s">
        <v>3</v>
      </c>
      <c r="BF68" t="s">
        <v>3</v>
      </c>
      <c r="BG68" t="s">
        <v>3</v>
      </c>
      <c r="BH68">
        <v>0</v>
      </c>
      <c r="BI68">
        <v>1</v>
      </c>
      <c r="BJ68" t="s">
        <v>215</v>
      </c>
      <c r="BM68">
        <v>15001</v>
      </c>
      <c r="BN68">
        <v>0</v>
      </c>
      <c r="BO68" t="s">
        <v>3</v>
      </c>
      <c r="BP68">
        <v>0</v>
      </c>
      <c r="BQ68">
        <v>2</v>
      </c>
      <c r="BR68">
        <v>0</v>
      </c>
      <c r="BS68">
        <v>6.08</v>
      </c>
      <c r="BT68">
        <v>1</v>
      </c>
      <c r="BU68">
        <v>1</v>
      </c>
      <c r="BV68">
        <v>1</v>
      </c>
      <c r="BW68">
        <v>1</v>
      </c>
      <c r="BX68">
        <v>1</v>
      </c>
      <c r="BY68" t="s">
        <v>3</v>
      </c>
      <c r="BZ68">
        <v>105</v>
      </c>
      <c r="CA68">
        <v>55</v>
      </c>
      <c r="CF68">
        <v>0</v>
      </c>
      <c r="CG68">
        <v>0</v>
      </c>
      <c r="CM68">
        <v>0</v>
      </c>
      <c r="CN68" t="s">
        <v>1308</v>
      </c>
      <c r="CO68">
        <v>0</v>
      </c>
      <c r="CP68">
        <f t="shared" si="81"/>
        <v>4604.9399999999996</v>
      </c>
      <c r="CQ68">
        <f t="shared" si="82"/>
        <v>3906.7647999999999</v>
      </c>
      <c r="CR68">
        <f t="shared" si="83"/>
        <v>79.100800000000007</v>
      </c>
      <c r="CS68">
        <f t="shared" si="84"/>
        <v>14.956799999999999</v>
      </c>
      <c r="CT68">
        <f t="shared" si="85"/>
        <v>2661.9456</v>
      </c>
      <c r="CU68">
        <f t="shared" si="86"/>
        <v>0</v>
      </c>
      <c r="CV68">
        <f t="shared" si="87"/>
        <v>50.094000000000001</v>
      </c>
      <c r="CW68">
        <f t="shared" si="88"/>
        <v>0.21250000000000002</v>
      </c>
      <c r="CX68">
        <f t="shared" si="89"/>
        <v>0</v>
      </c>
      <c r="CY68">
        <f t="shared" si="59"/>
        <v>1761.5754999999999</v>
      </c>
      <c r="CZ68">
        <f t="shared" si="60"/>
        <v>871.5163</v>
      </c>
      <c r="DC68" t="s">
        <v>3</v>
      </c>
      <c r="DD68" t="s">
        <v>3</v>
      </c>
      <c r="DE68" t="s">
        <v>81</v>
      </c>
      <c r="DF68" t="s">
        <v>81</v>
      </c>
      <c r="DG68" t="s">
        <v>82</v>
      </c>
      <c r="DH68" t="s">
        <v>3</v>
      </c>
      <c r="DI68" t="s">
        <v>82</v>
      </c>
      <c r="DJ68" t="s">
        <v>81</v>
      </c>
      <c r="DK68" t="s">
        <v>3</v>
      </c>
      <c r="DL68" t="s">
        <v>3</v>
      </c>
      <c r="DM68" t="s">
        <v>3</v>
      </c>
      <c r="DN68">
        <v>0</v>
      </c>
      <c r="DO68">
        <v>0</v>
      </c>
      <c r="DP68">
        <v>1</v>
      </c>
      <c r="DQ68">
        <v>1</v>
      </c>
      <c r="DU68">
        <v>1005</v>
      </c>
      <c r="DV68" t="s">
        <v>15</v>
      </c>
      <c r="DW68" t="s">
        <v>15</v>
      </c>
      <c r="DX68">
        <v>100</v>
      </c>
      <c r="EE68">
        <v>39174529</v>
      </c>
      <c r="EF68">
        <v>2</v>
      </c>
      <c r="EG68" t="s">
        <v>17</v>
      </c>
      <c r="EH68">
        <v>0</v>
      </c>
      <c r="EI68" t="s">
        <v>3</v>
      </c>
      <c r="EJ68">
        <v>1</v>
      </c>
      <c r="EK68">
        <v>15001</v>
      </c>
      <c r="EL68" t="s">
        <v>210</v>
      </c>
      <c r="EM68" t="s">
        <v>211</v>
      </c>
      <c r="EO68" t="s">
        <v>85</v>
      </c>
      <c r="EQ68">
        <v>0</v>
      </c>
      <c r="ER68">
        <v>1033.68</v>
      </c>
      <c r="ES68">
        <v>642.55999999999995</v>
      </c>
      <c r="ET68">
        <v>10.41</v>
      </c>
      <c r="EU68">
        <v>1.97</v>
      </c>
      <c r="EV68">
        <v>380.71</v>
      </c>
      <c r="EW68">
        <v>43.56</v>
      </c>
      <c r="EX68">
        <v>0.17</v>
      </c>
      <c r="EY68">
        <v>0</v>
      </c>
      <c r="FQ68">
        <v>0</v>
      </c>
      <c r="FR68">
        <f t="shared" si="90"/>
        <v>0</v>
      </c>
      <c r="FS68">
        <v>0</v>
      </c>
      <c r="FT68" t="s">
        <v>20</v>
      </c>
      <c r="FU68" t="s">
        <v>21</v>
      </c>
      <c r="FX68">
        <v>94.5</v>
      </c>
      <c r="FY68">
        <v>46.75</v>
      </c>
      <c r="GA68" t="s">
        <v>3</v>
      </c>
      <c r="GD68">
        <v>0</v>
      </c>
      <c r="GF68">
        <v>770442939</v>
      </c>
      <c r="GG68">
        <v>1</v>
      </c>
      <c r="GH68">
        <v>1</v>
      </c>
      <c r="GI68">
        <v>4</v>
      </c>
      <c r="GJ68">
        <v>0</v>
      </c>
      <c r="GK68">
        <f>ROUND(R68*(R12)/100,2)</f>
        <v>0</v>
      </c>
      <c r="GL68">
        <f t="shared" si="91"/>
        <v>0</v>
      </c>
      <c r="GM68">
        <f t="shared" si="92"/>
        <v>7238.04</v>
      </c>
      <c r="GN68">
        <f t="shared" si="93"/>
        <v>7238.04</v>
      </c>
      <c r="GO68">
        <f t="shared" si="94"/>
        <v>0</v>
      </c>
      <c r="GP68">
        <f t="shared" si="95"/>
        <v>0</v>
      </c>
      <c r="GR68">
        <v>0</v>
      </c>
      <c r="GS68">
        <v>3</v>
      </c>
      <c r="GT68">
        <v>0</v>
      </c>
      <c r="GU68" t="s">
        <v>3</v>
      </c>
      <c r="GV68">
        <f t="shared" si="96"/>
        <v>0</v>
      </c>
      <c r="GW68">
        <v>1</v>
      </c>
      <c r="GX68">
        <f t="shared" si="97"/>
        <v>0</v>
      </c>
      <c r="HA68">
        <v>0</v>
      </c>
      <c r="HB68">
        <v>0</v>
      </c>
      <c r="IK68">
        <v>0</v>
      </c>
    </row>
    <row r="69" spans="1:245" x14ac:dyDescent="0.2">
      <c r="A69">
        <v>18</v>
      </c>
      <c r="B69">
        <v>1</v>
      </c>
      <c r="C69">
        <v>146</v>
      </c>
      <c r="E69" t="s">
        <v>216</v>
      </c>
      <c r="F69" t="s">
        <v>217</v>
      </c>
      <c r="G69" t="s">
        <v>218</v>
      </c>
      <c r="H69" t="s">
        <v>219</v>
      </c>
      <c r="I69">
        <f>I68*J69</f>
        <v>0.20780999999999999</v>
      </c>
      <c r="J69">
        <v>0.3</v>
      </c>
      <c r="O69">
        <f t="shared" si="67"/>
        <v>12770</v>
      </c>
      <c r="P69">
        <f t="shared" si="68"/>
        <v>12770</v>
      </c>
      <c r="Q69">
        <f t="shared" si="69"/>
        <v>0</v>
      </c>
      <c r="R69">
        <f t="shared" si="70"/>
        <v>0</v>
      </c>
      <c r="S69">
        <f t="shared" si="71"/>
        <v>0</v>
      </c>
      <c r="T69">
        <f t="shared" si="72"/>
        <v>0</v>
      </c>
      <c r="U69">
        <f t="shared" si="73"/>
        <v>0</v>
      </c>
      <c r="V69">
        <f t="shared" si="74"/>
        <v>0</v>
      </c>
      <c r="W69">
        <f t="shared" si="75"/>
        <v>0</v>
      </c>
      <c r="X69">
        <f t="shared" si="76"/>
        <v>0</v>
      </c>
      <c r="Y69">
        <f t="shared" si="77"/>
        <v>0</v>
      </c>
      <c r="AA69">
        <v>39269648</v>
      </c>
      <c r="AB69">
        <f t="shared" si="78"/>
        <v>10106.969999999999</v>
      </c>
      <c r="AC69">
        <f t="shared" si="98"/>
        <v>10106.969999999999</v>
      </c>
      <c r="AD69">
        <f>ROUND((((ET69)-(EU69))+AE69),2)</f>
        <v>0</v>
      </c>
      <c r="AE69">
        <f>ROUND((EU69),2)</f>
        <v>0</v>
      </c>
      <c r="AF69">
        <f>ROUND((EV69),2)</f>
        <v>0</v>
      </c>
      <c r="AG69">
        <f t="shared" si="79"/>
        <v>0</v>
      </c>
      <c r="AH69">
        <f>(EW69)</f>
        <v>0</v>
      </c>
      <c r="AI69">
        <f>(EX69)</f>
        <v>0</v>
      </c>
      <c r="AJ69">
        <f t="shared" si="80"/>
        <v>0</v>
      </c>
      <c r="AK69">
        <v>10106.969999999999</v>
      </c>
      <c r="AL69">
        <v>10106.969999999999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95</v>
      </c>
      <c r="AU69">
        <v>47</v>
      </c>
      <c r="AV69">
        <v>1</v>
      </c>
      <c r="AW69">
        <v>1</v>
      </c>
      <c r="AZ69">
        <v>6.08</v>
      </c>
      <c r="BA69">
        <v>1</v>
      </c>
      <c r="BB69">
        <v>1</v>
      </c>
      <c r="BC69">
        <v>6.08</v>
      </c>
      <c r="BD69" t="s">
        <v>3</v>
      </c>
      <c r="BE69" t="s">
        <v>3</v>
      </c>
      <c r="BF69" t="s">
        <v>3</v>
      </c>
      <c r="BG69" t="s">
        <v>3</v>
      </c>
      <c r="BH69">
        <v>3</v>
      </c>
      <c r="BI69">
        <v>1</v>
      </c>
      <c r="BJ69" t="s">
        <v>220</v>
      </c>
      <c r="BM69">
        <v>15001</v>
      </c>
      <c r="BN69">
        <v>0</v>
      </c>
      <c r="BO69" t="s">
        <v>3</v>
      </c>
      <c r="BP69">
        <v>0</v>
      </c>
      <c r="BQ69">
        <v>2</v>
      </c>
      <c r="BR69">
        <v>0</v>
      </c>
      <c r="BS69">
        <v>1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3</v>
      </c>
      <c r="BZ69">
        <v>105</v>
      </c>
      <c r="CA69">
        <v>55</v>
      </c>
      <c r="CF69">
        <v>0</v>
      </c>
      <c r="CG69">
        <v>0</v>
      </c>
      <c r="CM69">
        <v>0</v>
      </c>
      <c r="CN69" t="s">
        <v>3</v>
      </c>
      <c r="CO69">
        <v>0</v>
      </c>
      <c r="CP69">
        <f t="shared" si="81"/>
        <v>12770</v>
      </c>
      <c r="CQ69">
        <f t="shared" si="82"/>
        <v>61450.3776</v>
      </c>
      <c r="CR69">
        <f t="shared" si="83"/>
        <v>0</v>
      </c>
      <c r="CS69">
        <f t="shared" si="84"/>
        <v>0</v>
      </c>
      <c r="CT69">
        <f t="shared" si="85"/>
        <v>0</v>
      </c>
      <c r="CU69">
        <f t="shared" si="86"/>
        <v>0</v>
      </c>
      <c r="CV69">
        <f t="shared" si="87"/>
        <v>0</v>
      </c>
      <c r="CW69">
        <f t="shared" si="88"/>
        <v>0</v>
      </c>
      <c r="CX69">
        <f t="shared" si="89"/>
        <v>0</v>
      </c>
      <c r="CY69">
        <f t="shared" ref="CY69:CY95" si="99">(((S69+R69)*AT69)/100)</f>
        <v>0</v>
      </c>
      <c r="CZ69">
        <f t="shared" ref="CZ69:CZ95" si="100">(((S69+R69)*AU69)/100)</f>
        <v>0</v>
      </c>
      <c r="DC69" t="s">
        <v>3</v>
      </c>
      <c r="DD69" t="s">
        <v>3</v>
      </c>
      <c r="DE69" t="s">
        <v>3</v>
      </c>
      <c r="DF69" t="s">
        <v>3</v>
      </c>
      <c r="DG69" t="s">
        <v>3</v>
      </c>
      <c r="DH69" t="s">
        <v>3</v>
      </c>
      <c r="DI69" t="s">
        <v>3</v>
      </c>
      <c r="DJ69" t="s">
        <v>3</v>
      </c>
      <c r="DK69" t="s">
        <v>3</v>
      </c>
      <c r="DL69" t="s">
        <v>3</v>
      </c>
      <c r="DM69" t="s">
        <v>3</v>
      </c>
      <c r="DN69">
        <v>0</v>
      </c>
      <c r="DO69">
        <v>0</v>
      </c>
      <c r="DP69">
        <v>1</v>
      </c>
      <c r="DQ69">
        <v>1</v>
      </c>
      <c r="DU69">
        <v>1009</v>
      </c>
      <c r="DV69" t="s">
        <v>219</v>
      </c>
      <c r="DW69" t="s">
        <v>219</v>
      </c>
      <c r="DX69">
        <v>1000</v>
      </c>
      <c r="EE69">
        <v>39174529</v>
      </c>
      <c r="EF69">
        <v>2</v>
      </c>
      <c r="EG69" t="s">
        <v>17</v>
      </c>
      <c r="EH69">
        <v>0</v>
      </c>
      <c r="EI69" t="s">
        <v>3</v>
      </c>
      <c r="EJ69">
        <v>1</v>
      </c>
      <c r="EK69">
        <v>15001</v>
      </c>
      <c r="EL69" t="s">
        <v>210</v>
      </c>
      <c r="EM69" t="s">
        <v>211</v>
      </c>
      <c r="EO69" t="s">
        <v>3</v>
      </c>
      <c r="EQ69">
        <v>0</v>
      </c>
      <c r="ER69">
        <v>10106.969999999999</v>
      </c>
      <c r="ES69">
        <v>10106.969999999999</v>
      </c>
      <c r="ET69">
        <v>0</v>
      </c>
      <c r="EU69">
        <v>0</v>
      </c>
      <c r="EV69">
        <v>0</v>
      </c>
      <c r="EW69">
        <v>0</v>
      </c>
      <c r="EX69">
        <v>0</v>
      </c>
      <c r="FQ69">
        <v>0</v>
      </c>
      <c r="FR69">
        <f t="shared" si="90"/>
        <v>0</v>
      </c>
      <c r="FS69">
        <v>0</v>
      </c>
      <c r="FT69" t="s">
        <v>20</v>
      </c>
      <c r="FU69" t="s">
        <v>21</v>
      </c>
      <c r="FX69">
        <v>94.5</v>
      </c>
      <c r="FY69">
        <v>46.75</v>
      </c>
      <c r="GA69" t="s">
        <v>3</v>
      </c>
      <c r="GD69">
        <v>0</v>
      </c>
      <c r="GF69">
        <v>1925175695</v>
      </c>
      <c r="GG69">
        <v>1</v>
      </c>
      <c r="GH69">
        <v>1</v>
      </c>
      <c r="GI69">
        <v>4</v>
      </c>
      <c r="GJ69">
        <v>0</v>
      </c>
      <c r="GK69">
        <f>ROUND(R69*(R12)/100,2)</f>
        <v>0</v>
      </c>
      <c r="GL69">
        <f t="shared" si="91"/>
        <v>0</v>
      </c>
      <c r="GM69">
        <f t="shared" si="92"/>
        <v>12770</v>
      </c>
      <c r="GN69">
        <f t="shared" si="93"/>
        <v>12770</v>
      </c>
      <c r="GO69">
        <f t="shared" si="94"/>
        <v>0</v>
      </c>
      <c r="GP69">
        <f t="shared" si="95"/>
        <v>0</v>
      </c>
      <c r="GR69">
        <v>0</v>
      </c>
      <c r="GS69">
        <v>3</v>
      </c>
      <c r="GT69">
        <v>0</v>
      </c>
      <c r="GU69" t="s">
        <v>3</v>
      </c>
      <c r="GV69">
        <f t="shared" si="96"/>
        <v>0</v>
      </c>
      <c r="GW69">
        <v>1</v>
      </c>
      <c r="GX69">
        <f t="shared" si="97"/>
        <v>0</v>
      </c>
      <c r="HA69">
        <v>0</v>
      </c>
      <c r="HB69">
        <v>0</v>
      </c>
      <c r="IK69">
        <v>0</v>
      </c>
    </row>
    <row r="70" spans="1:245" x14ac:dyDescent="0.2">
      <c r="A70">
        <v>17</v>
      </c>
      <c r="B70">
        <v>1</v>
      </c>
      <c r="C70">
        <f>ROW(SmtRes!A154)</f>
        <v>154</v>
      </c>
      <c r="D70">
        <f>ROW(EtalonRes!A159)</f>
        <v>159</v>
      </c>
      <c r="E70" t="s">
        <v>221</v>
      </c>
      <c r="F70" t="s">
        <v>222</v>
      </c>
      <c r="G70" t="s">
        <v>223</v>
      </c>
      <c r="H70" t="s">
        <v>15</v>
      </c>
      <c r="I70">
        <v>6.8780000000000001</v>
      </c>
      <c r="J70">
        <v>0</v>
      </c>
      <c r="O70">
        <f t="shared" si="67"/>
        <v>3088.7</v>
      </c>
      <c r="P70">
        <f t="shared" si="68"/>
        <v>7.53</v>
      </c>
      <c r="Q70">
        <f t="shared" si="69"/>
        <v>51.02</v>
      </c>
      <c r="R70">
        <f t="shared" si="70"/>
        <v>13.8</v>
      </c>
      <c r="S70">
        <f t="shared" si="71"/>
        <v>3030.15</v>
      </c>
      <c r="T70">
        <f t="shared" si="72"/>
        <v>0</v>
      </c>
      <c r="U70">
        <f t="shared" si="73"/>
        <v>51.808534999999992</v>
      </c>
      <c r="V70">
        <f t="shared" si="74"/>
        <v>0.17195000000000002</v>
      </c>
      <c r="W70">
        <f t="shared" si="75"/>
        <v>0</v>
      </c>
      <c r="X70">
        <f t="shared" si="76"/>
        <v>2891.75</v>
      </c>
      <c r="Y70">
        <f t="shared" si="77"/>
        <v>1430.66</v>
      </c>
      <c r="AA70">
        <v>39269648</v>
      </c>
      <c r="AB70">
        <f t="shared" si="78"/>
        <v>73.86</v>
      </c>
      <c r="AC70">
        <f t="shared" si="98"/>
        <v>0.18</v>
      </c>
      <c r="AD70">
        <f>ROUND(((((ET70*1.25))-((EU70*1.25)))+AE70),2)</f>
        <v>1.22</v>
      </c>
      <c r="AE70">
        <f>ROUND(((EU70*1.25)),2)</f>
        <v>0.33</v>
      </c>
      <c r="AF70">
        <f>ROUND(((EV70*1.15)),2)</f>
        <v>72.459999999999994</v>
      </c>
      <c r="AG70">
        <f t="shared" si="79"/>
        <v>0</v>
      </c>
      <c r="AH70">
        <f>((EW70*1.15))</f>
        <v>7.5324999999999989</v>
      </c>
      <c r="AI70">
        <f>((EX70*1.25))</f>
        <v>2.5000000000000001E-2</v>
      </c>
      <c r="AJ70">
        <f t="shared" si="80"/>
        <v>0</v>
      </c>
      <c r="AK70">
        <v>64.16</v>
      </c>
      <c r="AL70">
        <v>0.18</v>
      </c>
      <c r="AM70">
        <v>0.97</v>
      </c>
      <c r="AN70">
        <v>0.26</v>
      </c>
      <c r="AO70">
        <v>63.01</v>
      </c>
      <c r="AP70">
        <v>0</v>
      </c>
      <c r="AQ70">
        <v>6.55</v>
      </c>
      <c r="AR70">
        <v>0.02</v>
      </c>
      <c r="AS70">
        <v>0</v>
      </c>
      <c r="AT70">
        <v>95</v>
      </c>
      <c r="AU70">
        <v>47</v>
      </c>
      <c r="AV70">
        <v>1</v>
      </c>
      <c r="AW70">
        <v>1</v>
      </c>
      <c r="AZ70">
        <v>6.08</v>
      </c>
      <c r="BA70">
        <v>6.08</v>
      </c>
      <c r="BB70">
        <v>6.08</v>
      </c>
      <c r="BC70">
        <v>6.08</v>
      </c>
      <c r="BD70" t="s">
        <v>3</v>
      </c>
      <c r="BE70" t="s">
        <v>3</v>
      </c>
      <c r="BF70" t="s">
        <v>3</v>
      </c>
      <c r="BG70" t="s">
        <v>3</v>
      </c>
      <c r="BH70">
        <v>0</v>
      </c>
      <c r="BI70">
        <v>1</v>
      </c>
      <c r="BJ70" t="s">
        <v>224</v>
      </c>
      <c r="BM70">
        <v>15001</v>
      </c>
      <c r="BN70">
        <v>0</v>
      </c>
      <c r="BO70" t="s">
        <v>3</v>
      </c>
      <c r="BP70">
        <v>0</v>
      </c>
      <c r="BQ70">
        <v>2</v>
      </c>
      <c r="BR70">
        <v>0</v>
      </c>
      <c r="BS70">
        <v>6.08</v>
      </c>
      <c r="BT70">
        <v>1</v>
      </c>
      <c r="BU70">
        <v>1</v>
      </c>
      <c r="BV70">
        <v>1</v>
      </c>
      <c r="BW70">
        <v>1</v>
      </c>
      <c r="BX70">
        <v>1</v>
      </c>
      <c r="BY70" t="s">
        <v>3</v>
      </c>
      <c r="BZ70">
        <v>105</v>
      </c>
      <c r="CA70">
        <v>55</v>
      </c>
      <c r="CF70">
        <v>0</v>
      </c>
      <c r="CG70">
        <v>0</v>
      </c>
      <c r="CM70">
        <v>0</v>
      </c>
      <c r="CN70" t="s">
        <v>1308</v>
      </c>
      <c r="CO70">
        <v>0</v>
      </c>
      <c r="CP70">
        <f t="shared" si="81"/>
        <v>3088.7000000000003</v>
      </c>
      <c r="CQ70">
        <f t="shared" si="82"/>
        <v>1.0944</v>
      </c>
      <c r="CR70">
        <f t="shared" si="83"/>
        <v>7.4176000000000002</v>
      </c>
      <c r="CS70">
        <f t="shared" si="84"/>
        <v>2.0064000000000002</v>
      </c>
      <c r="CT70">
        <f t="shared" si="85"/>
        <v>440.55679999999995</v>
      </c>
      <c r="CU70">
        <f t="shared" si="86"/>
        <v>0</v>
      </c>
      <c r="CV70">
        <f t="shared" si="87"/>
        <v>7.5324999999999989</v>
      </c>
      <c r="CW70">
        <f t="shared" si="88"/>
        <v>2.5000000000000001E-2</v>
      </c>
      <c r="CX70">
        <f t="shared" si="89"/>
        <v>0</v>
      </c>
      <c r="CY70">
        <f t="shared" si="99"/>
        <v>2891.7525000000001</v>
      </c>
      <c r="CZ70">
        <f t="shared" si="100"/>
        <v>1430.6565000000003</v>
      </c>
      <c r="DC70" t="s">
        <v>3</v>
      </c>
      <c r="DD70" t="s">
        <v>3</v>
      </c>
      <c r="DE70" t="s">
        <v>81</v>
      </c>
      <c r="DF70" t="s">
        <v>81</v>
      </c>
      <c r="DG70" t="s">
        <v>82</v>
      </c>
      <c r="DH70" t="s">
        <v>3</v>
      </c>
      <c r="DI70" t="s">
        <v>82</v>
      </c>
      <c r="DJ70" t="s">
        <v>81</v>
      </c>
      <c r="DK70" t="s">
        <v>3</v>
      </c>
      <c r="DL70" t="s">
        <v>3</v>
      </c>
      <c r="DM70" t="s">
        <v>3</v>
      </c>
      <c r="DN70">
        <v>0</v>
      </c>
      <c r="DO70">
        <v>0</v>
      </c>
      <c r="DP70">
        <v>1</v>
      </c>
      <c r="DQ70">
        <v>1</v>
      </c>
      <c r="DU70">
        <v>1005</v>
      </c>
      <c r="DV70" t="s">
        <v>15</v>
      </c>
      <c r="DW70" t="s">
        <v>15</v>
      </c>
      <c r="DX70">
        <v>100</v>
      </c>
      <c r="EE70">
        <v>39174529</v>
      </c>
      <c r="EF70">
        <v>2</v>
      </c>
      <c r="EG70" t="s">
        <v>17</v>
      </c>
      <c r="EH70">
        <v>0</v>
      </c>
      <c r="EI70" t="s">
        <v>3</v>
      </c>
      <c r="EJ70">
        <v>1</v>
      </c>
      <c r="EK70">
        <v>15001</v>
      </c>
      <c r="EL70" t="s">
        <v>210</v>
      </c>
      <c r="EM70" t="s">
        <v>211</v>
      </c>
      <c r="EO70" t="s">
        <v>85</v>
      </c>
      <c r="EQ70">
        <v>0</v>
      </c>
      <c r="ER70">
        <v>64.16</v>
      </c>
      <c r="ES70">
        <v>0.18</v>
      </c>
      <c r="ET70">
        <v>0.97</v>
      </c>
      <c r="EU70">
        <v>0.26</v>
      </c>
      <c r="EV70">
        <v>63.01</v>
      </c>
      <c r="EW70">
        <v>6.55</v>
      </c>
      <c r="EX70">
        <v>0.02</v>
      </c>
      <c r="EY70">
        <v>0</v>
      </c>
      <c r="FQ70">
        <v>0</v>
      </c>
      <c r="FR70">
        <f t="shared" si="90"/>
        <v>0</v>
      </c>
      <c r="FS70">
        <v>0</v>
      </c>
      <c r="FT70" t="s">
        <v>20</v>
      </c>
      <c r="FU70" t="s">
        <v>21</v>
      </c>
      <c r="FX70">
        <v>94.5</v>
      </c>
      <c r="FY70">
        <v>46.75</v>
      </c>
      <c r="GA70" t="s">
        <v>3</v>
      </c>
      <c r="GD70">
        <v>0</v>
      </c>
      <c r="GF70">
        <v>-2014629731</v>
      </c>
      <c r="GG70">
        <v>1</v>
      </c>
      <c r="GH70">
        <v>1</v>
      </c>
      <c r="GI70">
        <v>4</v>
      </c>
      <c r="GJ70">
        <v>0</v>
      </c>
      <c r="GK70">
        <f>ROUND(R70*(R12)/100,2)</f>
        <v>0</v>
      </c>
      <c r="GL70">
        <f t="shared" si="91"/>
        <v>0</v>
      </c>
      <c r="GM70">
        <f t="shared" si="92"/>
        <v>7411.11</v>
      </c>
      <c r="GN70">
        <f t="shared" si="93"/>
        <v>7411.11</v>
      </c>
      <c r="GO70">
        <f t="shared" si="94"/>
        <v>0</v>
      </c>
      <c r="GP70">
        <f t="shared" si="95"/>
        <v>0</v>
      </c>
      <c r="GR70">
        <v>0</v>
      </c>
      <c r="GS70">
        <v>3</v>
      </c>
      <c r="GT70">
        <v>0</v>
      </c>
      <c r="GU70" t="s">
        <v>3</v>
      </c>
      <c r="GV70">
        <f t="shared" si="96"/>
        <v>0</v>
      </c>
      <c r="GW70">
        <v>1</v>
      </c>
      <c r="GX70">
        <f t="shared" si="97"/>
        <v>0</v>
      </c>
      <c r="HA70">
        <v>0</v>
      </c>
      <c r="HB70">
        <v>0</v>
      </c>
      <c r="IK70">
        <v>0</v>
      </c>
    </row>
    <row r="71" spans="1:245" x14ac:dyDescent="0.2">
      <c r="A71">
        <v>18</v>
      </c>
      <c r="B71">
        <v>1</v>
      </c>
      <c r="C71">
        <v>153</v>
      </c>
      <c r="E71" t="s">
        <v>225</v>
      </c>
      <c r="F71" t="s">
        <v>226</v>
      </c>
      <c r="G71" t="s">
        <v>227</v>
      </c>
      <c r="H71" t="s">
        <v>228</v>
      </c>
      <c r="I71">
        <f>I70*J71</f>
        <v>89.414000000000001</v>
      </c>
      <c r="J71">
        <v>13</v>
      </c>
      <c r="O71">
        <f t="shared" si="67"/>
        <v>10307.36</v>
      </c>
      <c r="P71">
        <f t="shared" si="68"/>
        <v>10307.36</v>
      </c>
      <c r="Q71">
        <f t="shared" si="69"/>
        <v>0</v>
      </c>
      <c r="R71">
        <f t="shared" si="70"/>
        <v>0</v>
      </c>
      <c r="S71">
        <f t="shared" si="71"/>
        <v>0</v>
      </c>
      <c r="T71">
        <f t="shared" si="72"/>
        <v>0</v>
      </c>
      <c r="U71">
        <f t="shared" si="73"/>
        <v>0</v>
      </c>
      <c r="V71">
        <f t="shared" si="74"/>
        <v>0</v>
      </c>
      <c r="W71">
        <f t="shared" si="75"/>
        <v>0</v>
      </c>
      <c r="X71">
        <f t="shared" si="76"/>
        <v>0</v>
      </c>
      <c r="Y71">
        <f t="shared" si="77"/>
        <v>0</v>
      </c>
      <c r="AA71">
        <v>39269648</v>
      </c>
      <c r="AB71">
        <f t="shared" si="78"/>
        <v>18.96</v>
      </c>
      <c r="AC71">
        <f t="shared" si="98"/>
        <v>18.96</v>
      </c>
      <c r="AD71">
        <f t="shared" ref="AD71:AD85" si="101">ROUND((((ET71)-(EU71))+AE71),2)</f>
        <v>0</v>
      </c>
      <c r="AE71">
        <f t="shared" ref="AE71:AE85" si="102">ROUND((EU71),2)</f>
        <v>0</v>
      </c>
      <c r="AF71">
        <f t="shared" ref="AF71:AF85" si="103">ROUND((EV71),2)</f>
        <v>0</v>
      </c>
      <c r="AG71">
        <f t="shared" si="79"/>
        <v>0</v>
      </c>
      <c r="AH71">
        <f t="shared" ref="AH71:AH85" si="104">(EW71)</f>
        <v>0</v>
      </c>
      <c r="AI71">
        <f t="shared" ref="AI71:AI85" si="105">(EX71)</f>
        <v>0</v>
      </c>
      <c r="AJ71">
        <f t="shared" si="80"/>
        <v>0</v>
      </c>
      <c r="AK71">
        <v>18.96</v>
      </c>
      <c r="AL71">
        <v>18.96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95</v>
      </c>
      <c r="AU71">
        <v>47</v>
      </c>
      <c r="AV71">
        <v>1</v>
      </c>
      <c r="AW71">
        <v>1</v>
      </c>
      <c r="AZ71">
        <v>6.08</v>
      </c>
      <c r="BA71">
        <v>1</v>
      </c>
      <c r="BB71">
        <v>1</v>
      </c>
      <c r="BC71">
        <v>6.08</v>
      </c>
      <c r="BD71" t="s">
        <v>3</v>
      </c>
      <c r="BE71" t="s">
        <v>3</v>
      </c>
      <c r="BF71" t="s">
        <v>3</v>
      </c>
      <c r="BG71" t="s">
        <v>3</v>
      </c>
      <c r="BH71">
        <v>3</v>
      </c>
      <c r="BI71">
        <v>1</v>
      </c>
      <c r="BJ71" t="s">
        <v>229</v>
      </c>
      <c r="BM71">
        <v>15001</v>
      </c>
      <c r="BN71">
        <v>0</v>
      </c>
      <c r="BO71" t="s">
        <v>3</v>
      </c>
      <c r="BP71">
        <v>0</v>
      </c>
      <c r="BQ71">
        <v>2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3</v>
      </c>
      <c r="BZ71">
        <v>105</v>
      </c>
      <c r="CA71">
        <v>55</v>
      </c>
      <c r="CF71">
        <v>0</v>
      </c>
      <c r="CG71">
        <v>0</v>
      </c>
      <c r="CM71">
        <v>0</v>
      </c>
      <c r="CN71" t="s">
        <v>3</v>
      </c>
      <c r="CO71">
        <v>0</v>
      </c>
      <c r="CP71">
        <f t="shared" si="81"/>
        <v>10307.36</v>
      </c>
      <c r="CQ71">
        <f t="shared" si="82"/>
        <v>115.27680000000001</v>
      </c>
      <c r="CR71">
        <f t="shared" si="83"/>
        <v>0</v>
      </c>
      <c r="CS71">
        <f t="shared" si="84"/>
        <v>0</v>
      </c>
      <c r="CT71">
        <f t="shared" si="85"/>
        <v>0</v>
      </c>
      <c r="CU71">
        <f t="shared" si="86"/>
        <v>0</v>
      </c>
      <c r="CV71">
        <f t="shared" si="87"/>
        <v>0</v>
      </c>
      <c r="CW71">
        <f t="shared" si="88"/>
        <v>0</v>
      </c>
      <c r="CX71">
        <f t="shared" si="89"/>
        <v>0</v>
      </c>
      <c r="CY71">
        <f t="shared" si="99"/>
        <v>0</v>
      </c>
      <c r="CZ71">
        <f t="shared" si="100"/>
        <v>0</v>
      </c>
      <c r="DC71" t="s">
        <v>3</v>
      </c>
      <c r="DD71" t="s">
        <v>3</v>
      </c>
      <c r="DE71" t="s">
        <v>3</v>
      </c>
      <c r="DF71" t="s">
        <v>3</v>
      </c>
      <c r="DG71" t="s">
        <v>3</v>
      </c>
      <c r="DH71" t="s">
        <v>3</v>
      </c>
      <c r="DI71" t="s">
        <v>3</v>
      </c>
      <c r="DJ71" t="s">
        <v>3</v>
      </c>
      <c r="DK71" t="s">
        <v>3</v>
      </c>
      <c r="DL71" t="s">
        <v>3</v>
      </c>
      <c r="DM71" t="s">
        <v>3</v>
      </c>
      <c r="DN71">
        <v>0</v>
      </c>
      <c r="DO71">
        <v>0</v>
      </c>
      <c r="DP71">
        <v>1</v>
      </c>
      <c r="DQ71">
        <v>1</v>
      </c>
      <c r="DU71">
        <v>1002</v>
      </c>
      <c r="DV71" t="s">
        <v>228</v>
      </c>
      <c r="DW71" t="s">
        <v>228</v>
      </c>
      <c r="DX71">
        <v>1</v>
      </c>
      <c r="EE71">
        <v>39174529</v>
      </c>
      <c r="EF71">
        <v>2</v>
      </c>
      <c r="EG71" t="s">
        <v>17</v>
      </c>
      <c r="EH71">
        <v>0</v>
      </c>
      <c r="EI71" t="s">
        <v>3</v>
      </c>
      <c r="EJ71">
        <v>1</v>
      </c>
      <c r="EK71">
        <v>15001</v>
      </c>
      <c r="EL71" t="s">
        <v>210</v>
      </c>
      <c r="EM71" t="s">
        <v>211</v>
      </c>
      <c r="EO71" t="s">
        <v>3</v>
      </c>
      <c r="EQ71">
        <v>0</v>
      </c>
      <c r="ER71">
        <v>18.96</v>
      </c>
      <c r="ES71">
        <v>18.96</v>
      </c>
      <c r="ET71">
        <v>0</v>
      </c>
      <c r="EU71">
        <v>0</v>
      </c>
      <c r="EV71">
        <v>0</v>
      </c>
      <c r="EW71">
        <v>0</v>
      </c>
      <c r="EX71">
        <v>0</v>
      </c>
      <c r="FQ71">
        <v>0</v>
      </c>
      <c r="FR71">
        <f t="shared" si="90"/>
        <v>0</v>
      </c>
      <c r="FS71">
        <v>0</v>
      </c>
      <c r="FT71" t="s">
        <v>20</v>
      </c>
      <c r="FU71" t="s">
        <v>21</v>
      </c>
      <c r="FX71">
        <v>94.5</v>
      </c>
      <c r="FY71">
        <v>46.75</v>
      </c>
      <c r="GA71" t="s">
        <v>3</v>
      </c>
      <c r="GD71">
        <v>0</v>
      </c>
      <c r="GF71">
        <v>-1467436823</v>
      </c>
      <c r="GG71">
        <v>1</v>
      </c>
      <c r="GH71">
        <v>1</v>
      </c>
      <c r="GI71">
        <v>4</v>
      </c>
      <c r="GJ71">
        <v>0</v>
      </c>
      <c r="GK71">
        <f>ROUND(R71*(R12)/100,2)</f>
        <v>0</v>
      </c>
      <c r="GL71">
        <f t="shared" si="91"/>
        <v>0</v>
      </c>
      <c r="GM71">
        <f t="shared" si="92"/>
        <v>10307.36</v>
      </c>
      <c r="GN71">
        <f t="shared" si="93"/>
        <v>10307.36</v>
      </c>
      <c r="GO71">
        <f t="shared" si="94"/>
        <v>0</v>
      </c>
      <c r="GP71">
        <f t="shared" si="95"/>
        <v>0</v>
      </c>
      <c r="GR71">
        <v>0</v>
      </c>
      <c r="GS71">
        <v>3</v>
      </c>
      <c r="GT71">
        <v>0</v>
      </c>
      <c r="GU71" t="s">
        <v>3</v>
      </c>
      <c r="GV71">
        <f t="shared" si="96"/>
        <v>0</v>
      </c>
      <c r="GW71">
        <v>1</v>
      </c>
      <c r="GX71">
        <f t="shared" si="97"/>
        <v>0</v>
      </c>
      <c r="HA71">
        <v>0</v>
      </c>
      <c r="HB71">
        <v>0</v>
      </c>
      <c r="IK71">
        <v>0</v>
      </c>
    </row>
    <row r="72" spans="1:245" x14ac:dyDescent="0.2">
      <c r="A72">
        <v>18</v>
      </c>
      <c r="B72">
        <v>1</v>
      </c>
      <c r="C72">
        <v>154</v>
      </c>
      <c r="E72" t="s">
        <v>230</v>
      </c>
      <c r="F72" t="s">
        <v>231</v>
      </c>
      <c r="G72" t="s">
        <v>232</v>
      </c>
      <c r="H72" t="s">
        <v>219</v>
      </c>
      <c r="I72">
        <f>I70*J72</f>
        <v>8.9413999999999993E-2</v>
      </c>
      <c r="J72">
        <v>1.2999999999999999E-2</v>
      </c>
      <c r="O72">
        <f t="shared" si="67"/>
        <v>0</v>
      </c>
      <c r="P72">
        <f t="shared" si="68"/>
        <v>0</v>
      </c>
      <c r="Q72">
        <f t="shared" si="69"/>
        <v>0</v>
      </c>
      <c r="R72">
        <f t="shared" si="70"/>
        <v>0</v>
      </c>
      <c r="S72">
        <f t="shared" si="71"/>
        <v>0</v>
      </c>
      <c r="T72">
        <f t="shared" si="72"/>
        <v>0</v>
      </c>
      <c r="U72">
        <f t="shared" si="73"/>
        <v>0</v>
      </c>
      <c r="V72">
        <f t="shared" si="74"/>
        <v>0</v>
      </c>
      <c r="W72">
        <f t="shared" si="75"/>
        <v>0</v>
      </c>
      <c r="X72">
        <f t="shared" si="76"/>
        <v>0</v>
      </c>
      <c r="Y72">
        <f t="shared" si="77"/>
        <v>0</v>
      </c>
      <c r="AA72">
        <v>39269648</v>
      </c>
      <c r="AB72">
        <f t="shared" si="78"/>
        <v>0</v>
      </c>
      <c r="AC72">
        <f t="shared" si="98"/>
        <v>0</v>
      </c>
      <c r="AD72">
        <f t="shared" si="101"/>
        <v>0</v>
      </c>
      <c r="AE72">
        <f t="shared" si="102"/>
        <v>0</v>
      </c>
      <c r="AF72">
        <f t="shared" si="103"/>
        <v>0</v>
      </c>
      <c r="AG72">
        <f t="shared" si="79"/>
        <v>0</v>
      </c>
      <c r="AH72">
        <f t="shared" si="104"/>
        <v>0</v>
      </c>
      <c r="AI72">
        <f t="shared" si="105"/>
        <v>0</v>
      </c>
      <c r="AJ72">
        <f t="shared" si="80"/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95</v>
      </c>
      <c r="AU72">
        <v>47</v>
      </c>
      <c r="AV72">
        <v>1</v>
      </c>
      <c r="AW72">
        <v>1</v>
      </c>
      <c r="AZ72">
        <v>6.08</v>
      </c>
      <c r="BA72">
        <v>1</v>
      </c>
      <c r="BB72">
        <v>1</v>
      </c>
      <c r="BC72">
        <v>6.08</v>
      </c>
      <c r="BD72" t="s">
        <v>3</v>
      </c>
      <c r="BE72" t="s">
        <v>3</v>
      </c>
      <c r="BF72" t="s">
        <v>3</v>
      </c>
      <c r="BG72" t="s">
        <v>3</v>
      </c>
      <c r="BH72">
        <v>3</v>
      </c>
      <c r="BI72">
        <v>1</v>
      </c>
      <c r="BJ72" t="s">
        <v>3</v>
      </c>
      <c r="BM72">
        <v>15001</v>
      </c>
      <c r="BN72">
        <v>0</v>
      </c>
      <c r="BO72" t="s">
        <v>3</v>
      </c>
      <c r="BP72">
        <v>0</v>
      </c>
      <c r="BQ72">
        <v>2</v>
      </c>
      <c r="BR72">
        <v>0</v>
      </c>
      <c r="BS72">
        <v>1</v>
      </c>
      <c r="BT72">
        <v>1</v>
      </c>
      <c r="BU72">
        <v>1</v>
      </c>
      <c r="BV72">
        <v>1</v>
      </c>
      <c r="BW72">
        <v>1</v>
      </c>
      <c r="BX72">
        <v>1</v>
      </c>
      <c r="BY72" t="s">
        <v>3</v>
      </c>
      <c r="BZ72">
        <v>105</v>
      </c>
      <c r="CA72">
        <v>55</v>
      </c>
      <c r="CF72">
        <v>0</v>
      </c>
      <c r="CG72">
        <v>0</v>
      </c>
      <c r="CM72">
        <v>0</v>
      </c>
      <c r="CN72" t="s">
        <v>3</v>
      </c>
      <c r="CO72">
        <v>0</v>
      </c>
      <c r="CP72">
        <f t="shared" si="81"/>
        <v>0</v>
      </c>
      <c r="CQ72">
        <f t="shared" si="82"/>
        <v>0</v>
      </c>
      <c r="CR72">
        <f t="shared" si="83"/>
        <v>0</v>
      </c>
      <c r="CS72">
        <f t="shared" si="84"/>
        <v>0</v>
      </c>
      <c r="CT72">
        <f t="shared" si="85"/>
        <v>0</v>
      </c>
      <c r="CU72">
        <f t="shared" si="86"/>
        <v>0</v>
      </c>
      <c r="CV72">
        <f t="shared" si="87"/>
        <v>0</v>
      </c>
      <c r="CW72">
        <f t="shared" si="88"/>
        <v>0</v>
      </c>
      <c r="CX72">
        <f t="shared" si="89"/>
        <v>0</v>
      </c>
      <c r="CY72">
        <f t="shared" si="99"/>
        <v>0</v>
      </c>
      <c r="CZ72">
        <f t="shared" si="100"/>
        <v>0</v>
      </c>
      <c r="DC72" t="s">
        <v>3</v>
      </c>
      <c r="DD72" t="s">
        <v>3</v>
      </c>
      <c r="DE72" t="s">
        <v>3</v>
      </c>
      <c r="DF72" t="s">
        <v>3</v>
      </c>
      <c r="DG72" t="s">
        <v>3</v>
      </c>
      <c r="DH72" t="s">
        <v>3</v>
      </c>
      <c r="DI72" t="s">
        <v>3</v>
      </c>
      <c r="DJ72" t="s">
        <v>3</v>
      </c>
      <c r="DK72" t="s">
        <v>3</v>
      </c>
      <c r="DL72" t="s">
        <v>3</v>
      </c>
      <c r="DM72" t="s">
        <v>3</v>
      </c>
      <c r="DN72">
        <v>0</v>
      </c>
      <c r="DO72">
        <v>0</v>
      </c>
      <c r="DP72">
        <v>1</v>
      </c>
      <c r="DQ72">
        <v>1</v>
      </c>
      <c r="DU72">
        <v>1009</v>
      </c>
      <c r="DV72" t="s">
        <v>219</v>
      </c>
      <c r="DW72" t="s">
        <v>219</v>
      </c>
      <c r="DX72">
        <v>1000</v>
      </c>
      <c r="EE72">
        <v>39174529</v>
      </c>
      <c r="EF72">
        <v>2</v>
      </c>
      <c r="EG72" t="s">
        <v>17</v>
      </c>
      <c r="EH72">
        <v>0</v>
      </c>
      <c r="EI72" t="s">
        <v>3</v>
      </c>
      <c r="EJ72">
        <v>1</v>
      </c>
      <c r="EK72">
        <v>15001</v>
      </c>
      <c r="EL72" t="s">
        <v>210</v>
      </c>
      <c r="EM72" t="s">
        <v>211</v>
      </c>
      <c r="EO72" t="s">
        <v>3</v>
      </c>
      <c r="EQ72">
        <v>0</v>
      </c>
      <c r="ER72">
        <v>0</v>
      </c>
      <c r="ES72">
        <v>0</v>
      </c>
      <c r="ET72">
        <v>0</v>
      </c>
      <c r="EU72">
        <v>0</v>
      </c>
      <c r="EV72">
        <v>0</v>
      </c>
      <c r="EW72">
        <v>0</v>
      </c>
      <c r="EX72">
        <v>0</v>
      </c>
      <c r="FQ72">
        <v>0</v>
      </c>
      <c r="FR72">
        <f t="shared" si="90"/>
        <v>0</v>
      </c>
      <c r="FS72">
        <v>0</v>
      </c>
      <c r="FT72" t="s">
        <v>20</v>
      </c>
      <c r="FU72" t="s">
        <v>21</v>
      </c>
      <c r="FX72">
        <v>94.5</v>
      </c>
      <c r="FY72">
        <v>46.75</v>
      </c>
      <c r="GA72" t="s">
        <v>3</v>
      </c>
      <c r="GD72">
        <v>0</v>
      </c>
      <c r="GF72">
        <v>-1212923053</v>
      </c>
      <c r="GG72">
        <v>1</v>
      </c>
      <c r="GH72">
        <v>1</v>
      </c>
      <c r="GI72">
        <v>4</v>
      </c>
      <c r="GJ72">
        <v>0</v>
      </c>
      <c r="GK72">
        <f>ROUND(R72*(R12)/100,2)</f>
        <v>0</v>
      </c>
      <c r="GL72">
        <f t="shared" si="91"/>
        <v>0</v>
      </c>
      <c r="GM72">
        <f t="shared" si="92"/>
        <v>0</v>
      </c>
      <c r="GN72">
        <f t="shared" si="93"/>
        <v>0</v>
      </c>
      <c r="GO72">
        <f t="shared" si="94"/>
        <v>0</v>
      </c>
      <c r="GP72">
        <f t="shared" si="95"/>
        <v>0</v>
      </c>
      <c r="GR72">
        <v>0</v>
      </c>
      <c r="GS72">
        <v>3</v>
      </c>
      <c r="GT72">
        <v>0</v>
      </c>
      <c r="GU72" t="s">
        <v>3</v>
      </c>
      <c r="GV72">
        <f t="shared" si="96"/>
        <v>0</v>
      </c>
      <c r="GW72">
        <v>1</v>
      </c>
      <c r="GX72">
        <f t="shared" si="97"/>
        <v>0</v>
      </c>
      <c r="HA72">
        <v>0</v>
      </c>
      <c r="HB72">
        <v>0</v>
      </c>
      <c r="IK72">
        <v>0</v>
      </c>
    </row>
    <row r="73" spans="1:245" x14ac:dyDescent="0.2">
      <c r="A73">
        <v>17</v>
      </c>
      <c r="B73">
        <v>1</v>
      </c>
      <c r="C73">
        <f>ROW(SmtRes!A167)</f>
        <v>167</v>
      </c>
      <c r="D73">
        <f>ROW(EtalonRes!A171)</f>
        <v>171</v>
      </c>
      <c r="E73" t="s">
        <v>233</v>
      </c>
      <c r="F73" t="s">
        <v>234</v>
      </c>
      <c r="G73" t="s">
        <v>235</v>
      </c>
      <c r="H73" t="s">
        <v>15</v>
      </c>
      <c r="I73">
        <v>6.8780000000000001</v>
      </c>
      <c r="J73">
        <v>0</v>
      </c>
      <c r="O73">
        <f t="shared" si="67"/>
        <v>31741.3</v>
      </c>
      <c r="P73">
        <f t="shared" si="68"/>
        <v>20751.05</v>
      </c>
      <c r="Q73">
        <f t="shared" si="69"/>
        <v>295.64999999999998</v>
      </c>
      <c r="R73">
        <f t="shared" si="70"/>
        <v>85.73</v>
      </c>
      <c r="S73">
        <f t="shared" si="71"/>
        <v>10694.6</v>
      </c>
      <c r="T73">
        <f t="shared" si="72"/>
        <v>0</v>
      </c>
      <c r="U73">
        <f t="shared" si="73"/>
        <v>203.58880000000002</v>
      </c>
      <c r="V73">
        <f t="shared" si="74"/>
        <v>1.1004800000000001</v>
      </c>
      <c r="W73">
        <f t="shared" si="75"/>
        <v>0</v>
      </c>
      <c r="X73">
        <f t="shared" si="76"/>
        <v>8624.26</v>
      </c>
      <c r="Y73">
        <f t="shared" si="77"/>
        <v>5390.17</v>
      </c>
      <c r="AA73">
        <v>39269648</v>
      </c>
      <c r="AB73">
        <f t="shared" si="78"/>
        <v>759.03</v>
      </c>
      <c r="AC73">
        <f t="shared" si="98"/>
        <v>496.22</v>
      </c>
      <c r="AD73">
        <f t="shared" si="101"/>
        <v>7.07</v>
      </c>
      <c r="AE73">
        <f t="shared" si="102"/>
        <v>2.0499999999999998</v>
      </c>
      <c r="AF73">
        <f t="shared" si="103"/>
        <v>255.74</v>
      </c>
      <c r="AG73">
        <f t="shared" si="79"/>
        <v>0</v>
      </c>
      <c r="AH73">
        <f t="shared" si="104"/>
        <v>29.6</v>
      </c>
      <c r="AI73">
        <f t="shared" si="105"/>
        <v>0.16</v>
      </c>
      <c r="AJ73">
        <f t="shared" si="80"/>
        <v>0</v>
      </c>
      <c r="AK73">
        <v>759.03</v>
      </c>
      <c r="AL73">
        <v>496.22</v>
      </c>
      <c r="AM73">
        <v>7.07</v>
      </c>
      <c r="AN73">
        <v>2.0499999999999998</v>
      </c>
      <c r="AO73">
        <v>255.74</v>
      </c>
      <c r="AP73">
        <v>0</v>
      </c>
      <c r="AQ73">
        <v>29.6</v>
      </c>
      <c r="AR73">
        <v>0.16</v>
      </c>
      <c r="AS73">
        <v>0</v>
      </c>
      <c r="AT73">
        <v>80</v>
      </c>
      <c r="AU73">
        <v>50</v>
      </c>
      <c r="AV73">
        <v>1</v>
      </c>
      <c r="AW73">
        <v>1</v>
      </c>
      <c r="AZ73">
        <v>6.08</v>
      </c>
      <c r="BA73">
        <v>6.08</v>
      </c>
      <c r="BB73">
        <v>6.08</v>
      </c>
      <c r="BC73">
        <v>6.08</v>
      </c>
      <c r="BD73" t="s">
        <v>3</v>
      </c>
      <c r="BE73" t="s">
        <v>3</v>
      </c>
      <c r="BF73" t="s">
        <v>3</v>
      </c>
      <c r="BG73" t="s">
        <v>3</v>
      </c>
      <c r="BH73">
        <v>0</v>
      </c>
      <c r="BI73">
        <v>1</v>
      </c>
      <c r="BJ73" t="s">
        <v>236</v>
      </c>
      <c r="BM73">
        <v>62001</v>
      </c>
      <c r="BN73">
        <v>0</v>
      </c>
      <c r="BO73" t="s">
        <v>3</v>
      </c>
      <c r="BP73">
        <v>0</v>
      </c>
      <c r="BQ73">
        <v>6</v>
      </c>
      <c r="BR73">
        <v>0</v>
      </c>
      <c r="BS73">
        <v>6.08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3</v>
      </c>
      <c r="BZ73">
        <v>80</v>
      </c>
      <c r="CA73">
        <v>50</v>
      </c>
      <c r="CF73">
        <v>0</v>
      </c>
      <c r="CG73">
        <v>0</v>
      </c>
      <c r="CM73">
        <v>0</v>
      </c>
      <c r="CN73" t="s">
        <v>3</v>
      </c>
      <c r="CO73">
        <v>0</v>
      </c>
      <c r="CP73">
        <f t="shared" si="81"/>
        <v>31741.300000000003</v>
      </c>
      <c r="CQ73">
        <f t="shared" si="82"/>
        <v>3017.0176000000001</v>
      </c>
      <c r="CR73">
        <f t="shared" si="83"/>
        <v>42.985600000000005</v>
      </c>
      <c r="CS73">
        <f t="shared" si="84"/>
        <v>12.463999999999999</v>
      </c>
      <c r="CT73">
        <f t="shared" si="85"/>
        <v>1554.8992000000001</v>
      </c>
      <c r="CU73">
        <f t="shared" si="86"/>
        <v>0</v>
      </c>
      <c r="CV73">
        <f t="shared" si="87"/>
        <v>29.6</v>
      </c>
      <c r="CW73">
        <f t="shared" si="88"/>
        <v>0.16</v>
      </c>
      <c r="CX73">
        <f t="shared" si="89"/>
        <v>0</v>
      </c>
      <c r="CY73">
        <f t="shared" si="99"/>
        <v>8624.264000000001</v>
      </c>
      <c r="CZ73">
        <f t="shared" si="100"/>
        <v>5390.165</v>
      </c>
      <c r="DC73" t="s">
        <v>3</v>
      </c>
      <c r="DD73" t="s">
        <v>3</v>
      </c>
      <c r="DE73" t="s">
        <v>3</v>
      </c>
      <c r="DF73" t="s">
        <v>3</v>
      </c>
      <c r="DG73" t="s">
        <v>3</v>
      </c>
      <c r="DH73" t="s">
        <v>3</v>
      </c>
      <c r="DI73" t="s">
        <v>3</v>
      </c>
      <c r="DJ73" t="s">
        <v>3</v>
      </c>
      <c r="DK73" t="s">
        <v>3</v>
      </c>
      <c r="DL73" t="s">
        <v>3</v>
      </c>
      <c r="DM73" t="s">
        <v>3</v>
      </c>
      <c r="DN73">
        <v>0</v>
      </c>
      <c r="DO73">
        <v>0</v>
      </c>
      <c r="DP73">
        <v>1</v>
      </c>
      <c r="DQ73">
        <v>1</v>
      </c>
      <c r="DU73">
        <v>1005</v>
      </c>
      <c r="DV73" t="s">
        <v>15</v>
      </c>
      <c r="DW73" t="s">
        <v>15</v>
      </c>
      <c r="DX73">
        <v>100</v>
      </c>
      <c r="EE73">
        <v>39174587</v>
      </c>
      <c r="EF73">
        <v>6</v>
      </c>
      <c r="EG73" t="s">
        <v>31</v>
      </c>
      <c r="EH73">
        <v>0</v>
      </c>
      <c r="EI73" t="s">
        <v>3</v>
      </c>
      <c r="EJ73">
        <v>1</v>
      </c>
      <c r="EK73">
        <v>62001</v>
      </c>
      <c r="EL73" t="s">
        <v>237</v>
      </c>
      <c r="EM73" t="s">
        <v>238</v>
      </c>
      <c r="EO73" t="s">
        <v>3</v>
      </c>
      <c r="EQ73">
        <v>0</v>
      </c>
      <c r="ER73">
        <v>759.03</v>
      </c>
      <c r="ES73">
        <v>496.22</v>
      </c>
      <c r="ET73">
        <v>7.07</v>
      </c>
      <c r="EU73">
        <v>2.0499999999999998</v>
      </c>
      <c r="EV73">
        <v>255.74</v>
      </c>
      <c r="EW73">
        <v>29.6</v>
      </c>
      <c r="EX73">
        <v>0.16</v>
      </c>
      <c r="EY73">
        <v>0</v>
      </c>
      <c r="FQ73">
        <v>0</v>
      </c>
      <c r="FR73">
        <f t="shared" si="90"/>
        <v>0</v>
      </c>
      <c r="FS73">
        <v>0</v>
      </c>
      <c r="FX73">
        <v>80</v>
      </c>
      <c r="FY73">
        <v>50</v>
      </c>
      <c r="GA73" t="s">
        <v>3</v>
      </c>
      <c r="GD73">
        <v>0</v>
      </c>
      <c r="GF73">
        <v>-1358915023</v>
      </c>
      <c r="GG73">
        <v>1</v>
      </c>
      <c r="GH73">
        <v>1</v>
      </c>
      <c r="GI73">
        <v>4</v>
      </c>
      <c r="GJ73">
        <v>0</v>
      </c>
      <c r="GK73">
        <f>ROUND(R73*(R12)/100,2)</f>
        <v>0</v>
      </c>
      <c r="GL73">
        <f t="shared" si="91"/>
        <v>0</v>
      </c>
      <c r="GM73">
        <f t="shared" si="92"/>
        <v>45755.73</v>
      </c>
      <c r="GN73">
        <f t="shared" si="93"/>
        <v>45755.73</v>
      </c>
      <c r="GO73">
        <f t="shared" si="94"/>
        <v>0</v>
      </c>
      <c r="GP73">
        <f t="shared" si="95"/>
        <v>0</v>
      </c>
      <c r="GR73">
        <v>0</v>
      </c>
      <c r="GS73">
        <v>3</v>
      </c>
      <c r="GT73">
        <v>0</v>
      </c>
      <c r="GU73" t="s">
        <v>3</v>
      </c>
      <c r="GV73">
        <f t="shared" si="96"/>
        <v>0</v>
      </c>
      <c r="GW73">
        <v>1</v>
      </c>
      <c r="GX73">
        <f t="shared" si="97"/>
        <v>0</v>
      </c>
      <c r="HA73">
        <v>0</v>
      </c>
      <c r="HB73">
        <v>0</v>
      </c>
      <c r="IK73">
        <v>0</v>
      </c>
    </row>
    <row r="74" spans="1:245" x14ac:dyDescent="0.2">
      <c r="A74">
        <v>18</v>
      </c>
      <c r="B74">
        <v>1</v>
      </c>
      <c r="C74">
        <v>166</v>
      </c>
      <c r="E74" t="s">
        <v>239</v>
      </c>
      <c r="F74" t="s">
        <v>240</v>
      </c>
      <c r="G74" t="s">
        <v>241</v>
      </c>
      <c r="H74" t="s">
        <v>219</v>
      </c>
      <c r="I74">
        <f>I73*J74</f>
        <v>0.48833799999999994</v>
      </c>
      <c r="J74">
        <v>7.0999999999999994E-2</v>
      </c>
      <c r="O74">
        <f t="shared" si="67"/>
        <v>59303.72</v>
      </c>
      <c r="P74">
        <f t="shared" si="68"/>
        <v>59303.72</v>
      </c>
      <c r="Q74">
        <f t="shared" si="69"/>
        <v>0</v>
      </c>
      <c r="R74">
        <f t="shared" si="70"/>
        <v>0</v>
      </c>
      <c r="S74">
        <f t="shared" si="71"/>
        <v>0</v>
      </c>
      <c r="T74">
        <f t="shared" si="72"/>
        <v>0</v>
      </c>
      <c r="U74">
        <f t="shared" si="73"/>
        <v>0</v>
      </c>
      <c r="V74">
        <f t="shared" si="74"/>
        <v>0</v>
      </c>
      <c r="W74">
        <f t="shared" si="75"/>
        <v>0</v>
      </c>
      <c r="X74">
        <f t="shared" si="76"/>
        <v>0</v>
      </c>
      <c r="Y74">
        <f t="shared" si="77"/>
        <v>0</v>
      </c>
      <c r="AA74">
        <v>39269648</v>
      </c>
      <c r="AB74">
        <f t="shared" si="78"/>
        <v>19973.669999999998</v>
      </c>
      <c r="AC74">
        <f t="shared" si="98"/>
        <v>19973.669999999998</v>
      </c>
      <c r="AD74">
        <f t="shared" si="101"/>
        <v>0</v>
      </c>
      <c r="AE74">
        <f t="shared" si="102"/>
        <v>0</v>
      </c>
      <c r="AF74">
        <f t="shared" si="103"/>
        <v>0</v>
      </c>
      <c r="AG74">
        <f t="shared" si="79"/>
        <v>0</v>
      </c>
      <c r="AH74">
        <f t="shared" si="104"/>
        <v>0</v>
      </c>
      <c r="AI74">
        <f t="shared" si="105"/>
        <v>0</v>
      </c>
      <c r="AJ74">
        <f t="shared" si="80"/>
        <v>0</v>
      </c>
      <c r="AK74">
        <v>19973.669999999998</v>
      </c>
      <c r="AL74">
        <v>19973.669999999998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95</v>
      </c>
      <c r="AU74">
        <v>47</v>
      </c>
      <c r="AV74">
        <v>1</v>
      </c>
      <c r="AW74">
        <v>1</v>
      </c>
      <c r="AZ74">
        <v>6.08</v>
      </c>
      <c r="BA74">
        <v>1</v>
      </c>
      <c r="BB74">
        <v>1</v>
      </c>
      <c r="BC74">
        <v>6.08</v>
      </c>
      <c r="BD74" t="s">
        <v>3</v>
      </c>
      <c r="BE74" t="s">
        <v>3</v>
      </c>
      <c r="BF74" t="s">
        <v>3</v>
      </c>
      <c r="BG74" t="s">
        <v>3</v>
      </c>
      <c r="BH74">
        <v>3</v>
      </c>
      <c r="BI74">
        <v>1</v>
      </c>
      <c r="BJ74" t="s">
        <v>242</v>
      </c>
      <c r="BM74">
        <v>15001</v>
      </c>
      <c r="BN74">
        <v>0</v>
      </c>
      <c r="BO74" t="s">
        <v>3</v>
      </c>
      <c r="BP74">
        <v>0</v>
      </c>
      <c r="BQ74">
        <v>2</v>
      </c>
      <c r="BR74">
        <v>0</v>
      </c>
      <c r="BS74">
        <v>1</v>
      </c>
      <c r="BT74">
        <v>1</v>
      </c>
      <c r="BU74">
        <v>1</v>
      </c>
      <c r="BV74">
        <v>1</v>
      </c>
      <c r="BW74">
        <v>1</v>
      </c>
      <c r="BX74">
        <v>1</v>
      </c>
      <c r="BY74" t="s">
        <v>3</v>
      </c>
      <c r="BZ74">
        <v>105</v>
      </c>
      <c r="CA74">
        <v>55</v>
      </c>
      <c r="CF74">
        <v>0</v>
      </c>
      <c r="CG74">
        <v>0</v>
      </c>
      <c r="CM74">
        <v>0</v>
      </c>
      <c r="CN74" t="s">
        <v>3</v>
      </c>
      <c r="CO74">
        <v>0</v>
      </c>
      <c r="CP74">
        <f t="shared" si="81"/>
        <v>59303.72</v>
      </c>
      <c r="CQ74">
        <f t="shared" si="82"/>
        <v>121439.91359999999</v>
      </c>
      <c r="CR74">
        <f t="shared" si="83"/>
        <v>0</v>
      </c>
      <c r="CS74">
        <f t="shared" si="84"/>
        <v>0</v>
      </c>
      <c r="CT74">
        <f t="shared" si="85"/>
        <v>0</v>
      </c>
      <c r="CU74">
        <f t="shared" si="86"/>
        <v>0</v>
      </c>
      <c r="CV74">
        <f t="shared" si="87"/>
        <v>0</v>
      </c>
      <c r="CW74">
        <f t="shared" si="88"/>
        <v>0</v>
      </c>
      <c r="CX74">
        <f t="shared" si="89"/>
        <v>0</v>
      </c>
      <c r="CY74">
        <f t="shared" si="99"/>
        <v>0</v>
      </c>
      <c r="CZ74">
        <f t="shared" si="100"/>
        <v>0</v>
      </c>
      <c r="DC74" t="s">
        <v>3</v>
      </c>
      <c r="DD74" t="s">
        <v>3</v>
      </c>
      <c r="DE74" t="s">
        <v>3</v>
      </c>
      <c r="DF74" t="s">
        <v>3</v>
      </c>
      <c r="DG74" t="s">
        <v>3</v>
      </c>
      <c r="DH74" t="s">
        <v>3</v>
      </c>
      <c r="DI74" t="s">
        <v>3</v>
      </c>
      <c r="DJ74" t="s">
        <v>3</v>
      </c>
      <c r="DK74" t="s">
        <v>3</v>
      </c>
      <c r="DL74" t="s">
        <v>3</v>
      </c>
      <c r="DM74" t="s">
        <v>3</v>
      </c>
      <c r="DN74">
        <v>0</v>
      </c>
      <c r="DO74">
        <v>0</v>
      </c>
      <c r="DP74">
        <v>1</v>
      </c>
      <c r="DQ74">
        <v>1</v>
      </c>
      <c r="DU74">
        <v>1009</v>
      </c>
      <c r="DV74" t="s">
        <v>219</v>
      </c>
      <c r="DW74" t="s">
        <v>219</v>
      </c>
      <c r="DX74">
        <v>1000</v>
      </c>
      <c r="EE74">
        <v>39174529</v>
      </c>
      <c r="EF74">
        <v>2</v>
      </c>
      <c r="EG74" t="s">
        <v>17</v>
      </c>
      <c r="EH74">
        <v>0</v>
      </c>
      <c r="EI74" t="s">
        <v>3</v>
      </c>
      <c r="EJ74">
        <v>1</v>
      </c>
      <c r="EK74">
        <v>15001</v>
      </c>
      <c r="EL74" t="s">
        <v>210</v>
      </c>
      <c r="EM74" t="s">
        <v>211</v>
      </c>
      <c r="EO74" t="s">
        <v>3</v>
      </c>
      <c r="EQ74">
        <v>0</v>
      </c>
      <c r="ER74">
        <v>19973.669999999998</v>
      </c>
      <c r="ES74">
        <v>19973.669999999998</v>
      </c>
      <c r="ET74">
        <v>0</v>
      </c>
      <c r="EU74">
        <v>0</v>
      </c>
      <c r="EV74">
        <v>0</v>
      </c>
      <c r="EW74">
        <v>0</v>
      </c>
      <c r="EX74">
        <v>0</v>
      </c>
      <c r="FQ74">
        <v>0</v>
      </c>
      <c r="FR74">
        <f t="shared" si="90"/>
        <v>0</v>
      </c>
      <c r="FS74">
        <v>0</v>
      </c>
      <c r="FT74" t="s">
        <v>20</v>
      </c>
      <c r="FU74" t="s">
        <v>21</v>
      </c>
      <c r="FX74">
        <v>94.5</v>
      </c>
      <c r="FY74">
        <v>46.75</v>
      </c>
      <c r="GA74" t="s">
        <v>3</v>
      </c>
      <c r="GD74">
        <v>0</v>
      </c>
      <c r="GF74">
        <v>772632804</v>
      </c>
      <c r="GG74">
        <v>1</v>
      </c>
      <c r="GH74">
        <v>1</v>
      </c>
      <c r="GI74">
        <v>4</v>
      </c>
      <c r="GJ74">
        <v>0</v>
      </c>
      <c r="GK74">
        <f>ROUND(R74*(R12)/100,2)</f>
        <v>0</v>
      </c>
      <c r="GL74">
        <f t="shared" si="91"/>
        <v>0</v>
      </c>
      <c r="GM74">
        <f t="shared" si="92"/>
        <v>59303.72</v>
      </c>
      <c r="GN74">
        <f t="shared" si="93"/>
        <v>59303.72</v>
      </c>
      <c r="GO74">
        <f t="shared" si="94"/>
        <v>0</v>
      </c>
      <c r="GP74">
        <f t="shared" si="95"/>
        <v>0</v>
      </c>
      <c r="GR74">
        <v>0</v>
      </c>
      <c r="GS74">
        <v>3</v>
      </c>
      <c r="GT74">
        <v>0</v>
      </c>
      <c r="GU74" t="s">
        <v>3</v>
      </c>
      <c r="GV74">
        <f t="shared" si="96"/>
        <v>0</v>
      </c>
      <c r="GW74">
        <v>1</v>
      </c>
      <c r="GX74">
        <f t="shared" si="97"/>
        <v>0</v>
      </c>
      <c r="HA74">
        <v>0</v>
      </c>
      <c r="HB74">
        <v>0</v>
      </c>
      <c r="IK74">
        <v>0</v>
      </c>
    </row>
    <row r="75" spans="1:245" x14ac:dyDescent="0.2">
      <c r="A75">
        <v>18</v>
      </c>
      <c r="B75">
        <v>1</v>
      </c>
      <c r="C75">
        <v>165</v>
      </c>
      <c r="E75" t="s">
        <v>243</v>
      </c>
      <c r="F75" t="s">
        <v>244</v>
      </c>
      <c r="G75" t="s">
        <v>245</v>
      </c>
      <c r="H75" t="s">
        <v>219</v>
      </c>
      <c r="I75">
        <f>I73*J75</f>
        <v>0.48833799999999994</v>
      </c>
      <c r="J75">
        <v>7.0999999999999994E-2</v>
      </c>
      <c r="O75">
        <f t="shared" si="67"/>
        <v>0</v>
      </c>
      <c r="P75">
        <f t="shared" si="68"/>
        <v>0</v>
      </c>
      <c r="Q75">
        <f t="shared" si="69"/>
        <v>0</v>
      </c>
      <c r="R75">
        <f t="shared" si="70"/>
        <v>0</v>
      </c>
      <c r="S75">
        <f t="shared" si="71"/>
        <v>0</v>
      </c>
      <c r="T75">
        <f t="shared" si="72"/>
        <v>0</v>
      </c>
      <c r="U75">
        <f t="shared" si="73"/>
        <v>0</v>
      </c>
      <c r="V75">
        <f t="shared" si="74"/>
        <v>0</v>
      </c>
      <c r="W75">
        <f t="shared" si="75"/>
        <v>0</v>
      </c>
      <c r="X75">
        <f t="shared" si="76"/>
        <v>0</v>
      </c>
      <c r="Y75">
        <f t="shared" si="77"/>
        <v>0</v>
      </c>
      <c r="AA75">
        <v>39269648</v>
      </c>
      <c r="AB75">
        <f t="shared" si="78"/>
        <v>0</v>
      </c>
      <c r="AC75">
        <f t="shared" si="98"/>
        <v>0</v>
      </c>
      <c r="AD75">
        <f t="shared" si="101"/>
        <v>0</v>
      </c>
      <c r="AE75">
        <f t="shared" si="102"/>
        <v>0</v>
      </c>
      <c r="AF75">
        <f t="shared" si="103"/>
        <v>0</v>
      </c>
      <c r="AG75">
        <f t="shared" si="79"/>
        <v>0</v>
      </c>
      <c r="AH75">
        <f t="shared" si="104"/>
        <v>0</v>
      </c>
      <c r="AI75">
        <f t="shared" si="105"/>
        <v>0</v>
      </c>
      <c r="AJ75">
        <f t="shared" si="80"/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80</v>
      </c>
      <c r="AU75">
        <v>50</v>
      </c>
      <c r="AV75">
        <v>1</v>
      </c>
      <c r="AW75">
        <v>1</v>
      </c>
      <c r="AZ75">
        <v>6.08</v>
      </c>
      <c r="BA75">
        <v>1</v>
      </c>
      <c r="BB75">
        <v>1</v>
      </c>
      <c r="BC75">
        <v>6.08</v>
      </c>
      <c r="BD75" t="s">
        <v>3</v>
      </c>
      <c r="BE75" t="s">
        <v>3</v>
      </c>
      <c r="BF75" t="s">
        <v>3</v>
      </c>
      <c r="BG75" t="s">
        <v>3</v>
      </c>
      <c r="BH75">
        <v>3</v>
      </c>
      <c r="BI75">
        <v>1</v>
      </c>
      <c r="BJ75" t="s">
        <v>3</v>
      </c>
      <c r="BM75">
        <v>62001</v>
      </c>
      <c r="BN75">
        <v>0</v>
      </c>
      <c r="BO75" t="s">
        <v>3</v>
      </c>
      <c r="BP75">
        <v>0</v>
      </c>
      <c r="BQ75">
        <v>6</v>
      </c>
      <c r="BR75">
        <v>0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3</v>
      </c>
      <c r="BZ75">
        <v>80</v>
      </c>
      <c r="CA75">
        <v>50</v>
      </c>
      <c r="CF75">
        <v>0</v>
      </c>
      <c r="CG75">
        <v>0</v>
      </c>
      <c r="CM75">
        <v>0</v>
      </c>
      <c r="CN75" t="s">
        <v>3</v>
      </c>
      <c r="CO75">
        <v>0</v>
      </c>
      <c r="CP75">
        <f t="shared" si="81"/>
        <v>0</v>
      </c>
      <c r="CQ75">
        <f t="shared" si="82"/>
        <v>0</v>
      </c>
      <c r="CR75">
        <f t="shared" si="83"/>
        <v>0</v>
      </c>
      <c r="CS75">
        <f t="shared" si="84"/>
        <v>0</v>
      </c>
      <c r="CT75">
        <f t="shared" si="85"/>
        <v>0</v>
      </c>
      <c r="CU75">
        <f t="shared" si="86"/>
        <v>0</v>
      </c>
      <c r="CV75">
        <f t="shared" si="87"/>
        <v>0</v>
      </c>
      <c r="CW75">
        <f t="shared" si="88"/>
        <v>0</v>
      </c>
      <c r="CX75">
        <f t="shared" si="89"/>
        <v>0</v>
      </c>
      <c r="CY75">
        <f t="shared" si="99"/>
        <v>0</v>
      </c>
      <c r="CZ75">
        <f t="shared" si="100"/>
        <v>0</v>
      </c>
      <c r="DC75" t="s">
        <v>3</v>
      </c>
      <c r="DD75" t="s">
        <v>3</v>
      </c>
      <c r="DE75" t="s">
        <v>3</v>
      </c>
      <c r="DF75" t="s">
        <v>3</v>
      </c>
      <c r="DG75" t="s">
        <v>3</v>
      </c>
      <c r="DH75" t="s">
        <v>3</v>
      </c>
      <c r="DI75" t="s">
        <v>3</v>
      </c>
      <c r="DJ75" t="s">
        <v>3</v>
      </c>
      <c r="DK75" t="s">
        <v>3</v>
      </c>
      <c r="DL75" t="s">
        <v>3</v>
      </c>
      <c r="DM75" t="s">
        <v>3</v>
      </c>
      <c r="DN75">
        <v>0</v>
      </c>
      <c r="DO75">
        <v>0</v>
      </c>
      <c r="DP75">
        <v>1</v>
      </c>
      <c r="DQ75">
        <v>1</v>
      </c>
      <c r="DU75">
        <v>1009</v>
      </c>
      <c r="DV75" t="s">
        <v>219</v>
      </c>
      <c r="DW75" t="s">
        <v>219</v>
      </c>
      <c r="DX75">
        <v>1000</v>
      </c>
      <c r="EE75">
        <v>39174587</v>
      </c>
      <c r="EF75">
        <v>6</v>
      </c>
      <c r="EG75" t="s">
        <v>31</v>
      </c>
      <c r="EH75">
        <v>0</v>
      </c>
      <c r="EI75" t="s">
        <v>3</v>
      </c>
      <c r="EJ75">
        <v>1</v>
      </c>
      <c r="EK75">
        <v>62001</v>
      </c>
      <c r="EL75" t="s">
        <v>237</v>
      </c>
      <c r="EM75" t="s">
        <v>238</v>
      </c>
      <c r="EO75" t="s">
        <v>3</v>
      </c>
      <c r="EQ75">
        <v>0</v>
      </c>
      <c r="ER75">
        <v>0</v>
      </c>
      <c r="ES75">
        <v>0</v>
      </c>
      <c r="ET75">
        <v>0</v>
      </c>
      <c r="EU75">
        <v>0</v>
      </c>
      <c r="EV75">
        <v>0</v>
      </c>
      <c r="EW75">
        <v>0</v>
      </c>
      <c r="EX75">
        <v>0</v>
      </c>
      <c r="FQ75">
        <v>0</v>
      </c>
      <c r="FR75">
        <f t="shared" si="90"/>
        <v>0</v>
      </c>
      <c r="FS75">
        <v>0</v>
      </c>
      <c r="FX75">
        <v>80</v>
      </c>
      <c r="FY75">
        <v>50</v>
      </c>
      <c r="GA75" t="s">
        <v>246</v>
      </c>
      <c r="GD75">
        <v>0</v>
      </c>
      <c r="GF75">
        <v>1891904026</v>
      </c>
      <c r="GG75">
        <v>1</v>
      </c>
      <c r="GH75">
        <v>1</v>
      </c>
      <c r="GI75">
        <v>4</v>
      </c>
      <c r="GJ75">
        <v>0</v>
      </c>
      <c r="GK75">
        <f>ROUND(R75*(R12)/100,2)</f>
        <v>0</v>
      </c>
      <c r="GL75">
        <f t="shared" si="91"/>
        <v>0</v>
      </c>
      <c r="GM75">
        <f t="shared" si="92"/>
        <v>0</v>
      </c>
      <c r="GN75">
        <f t="shared" si="93"/>
        <v>0</v>
      </c>
      <c r="GO75">
        <f t="shared" si="94"/>
        <v>0</v>
      </c>
      <c r="GP75">
        <f t="shared" si="95"/>
        <v>0</v>
      </c>
      <c r="GR75">
        <v>0</v>
      </c>
      <c r="GS75">
        <v>4</v>
      </c>
      <c r="GT75">
        <v>0</v>
      </c>
      <c r="GU75" t="s">
        <v>3</v>
      </c>
      <c r="GV75">
        <f t="shared" si="96"/>
        <v>0</v>
      </c>
      <c r="GW75">
        <v>1</v>
      </c>
      <c r="GX75">
        <f t="shared" si="97"/>
        <v>0</v>
      </c>
      <c r="HA75">
        <v>0</v>
      </c>
      <c r="HB75">
        <v>0</v>
      </c>
      <c r="IK75">
        <v>0</v>
      </c>
    </row>
    <row r="76" spans="1:245" x14ac:dyDescent="0.2">
      <c r="A76">
        <v>17</v>
      </c>
      <c r="B76">
        <v>1</v>
      </c>
      <c r="C76">
        <f>ROW(SmtRes!A168)</f>
        <v>168</v>
      </c>
      <c r="D76">
        <f>ROW(EtalonRes!A172)</f>
        <v>172</v>
      </c>
      <c r="E76" t="s">
        <v>247</v>
      </c>
      <c r="F76" t="s">
        <v>248</v>
      </c>
      <c r="G76" t="s">
        <v>249</v>
      </c>
      <c r="H76" t="s">
        <v>79</v>
      </c>
      <c r="I76">
        <v>4.5</v>
      </c>
      <c r="J76">
        <v>0</v>
      </c>
      <c r="O76">
        <f t="shared" si="67"/>
        <v>210.12</v>
      </c>
      <c r="P76">
        <f t="shared" si="68"/>
        <v>0</v>
      </c>
      <c r="Q76">
        <f t="shared" si="69"/>
        <v>0</v>
      </c>
      <c r="R76">
        <f t="shared" si="70"/>
        <v>0</v>
      </c>
      <c r="S76">
        <f t="shared" si="71"/>
        <v>210.12</v>
      </c>
      <c r="T76">
        <f t="shared" si="72"/>
        <v>0</v>
      </c>
      <c r="U76">
        <f t="shared" si="73"/>
        <v>4.05</v>
      </c>
      <c r="V76">
        <f t="shared" si="74"/>
        <v>0</v>
      </c>
      <c r="W76">
        <f t="shared" si="75"/>
        <v>0</v>
      </c>
      <c r="X76">
        <f t="shared" si="76"/>
        <v>170.2</v>
      </c>
      <c r="Y76">
        <f t="shared" si="77"/>
        <v>126.07</v>
      </c>
      <c r="AA76">
        <v>39269648</v>
      </c>
      <c r="AB76">
        <f t="shared" si="78"/>
        <v>7.68</v>
      </c>
      <c r="AC76">
        <f t="shared" si="98"/>
        <v>0</v>
      </c>
      <c r="AD76">
        <f t="shared" si="101"/>
        <v>0</v>
      </c>
      <c r="AE76">
        <f t="shared" si="102"/>
        <v>0</v>
      </c>
      <c r="AF76">
        <f t="shared" si="103"/>
        <v>7.68</v>
      </c>
      <c r="AG76">
        <f t="shared" si="79"/>
        <v>0</v>
      </c>
      <c r="AH76">
        <f t="shared" si="104"/>
        <v>0.9</v>
      </c>
      <c r="AI76">
        <f t="shared" si="105"/>
        <v>0</v>
      </c>
      <c r="AJ76">
        <f t="shared" si="80"/>
        <v>0</v>
      </c>
      <c r="AK76">
        <v>7.68</v>
      </c>
      <c r="AL76">
        <v>0</v>
      </c>
      <c r="AM76">
        <v>0</v>
      </c>
      <c r="AN76">
        <v>0</v>
      </c>
      <c r="AO76">
        <v>7.68</v>
      </c>
      <c r="AP76">
        <v>0</v>
      </c>
      <c r="AQ76">
        <v>0.9</v>
      </c>
      <c r="AR76">
        <v>0</v>
      </c>
      <c r="AS76">
        <v>0</v>
      </c>
      <c r="AT76">
        <v>81</v>
      </c>
      <c r="AU76">
        <v>60</v>
      </c>
      <c r="AV76">
        <v>1</v>
      </c>
      <c r="AW76">
        <v>1</v>
      </c>
      <c r="AZ76">
        <v>6.08</v>
      </c>
      <c r="BA76">
        <v>6.08</v>
      </c>
      <c r="BB76">
        <v>6.08</v>
      </c>
      <c r="BC76">
        <v>6.08</v>
      </c>
      <c r="BD76" t="s">
        <v>3</v>
      </c>
      <c r="BE76" t="s">
        <v>3</v>
      </c>
      <c r="BF76" t="s">
        <v>3</v>
      </c>
      <c r="BG76" t="s">
        <v>3</v>
      </c>
      <c r="BH76">
        <v>0</v>
      </c>
      <c r="BI76">
        <v>1</v>
      </c>
      <c r="BJ76" t="s">
        <v>250</v>
      </c>
      <c r="BM76">
        <v>13001</v>
      </c>
      <c r="BN76">
        <v>0</v>
      </c>
      <c r="BO76" t="s">
        <v>3</v>
      </c>
      <c r="BP76">
        <v>0</v>
      </c>
      <c r="BQ76">
        <v>2</v>
      </c>
      <c r="BR76">
        <v>0</v>
      </c>
      <c r="BS76">
        <v>6.08</v>
      </c>
      <c r="BT76">
        <v>1</v>
      </c>
      <c r="BU76">
        <v>1</v>
      </c>
      <c r="BV76">
        <v>1</v>
      </c>
      <c r="BW76">
        <v>1</v>
      </c>
      <c r="BX76">
        <v>1</v>
      </c>
      <c r="BY76" t="s">
        <v>3</v>
      </c>
      <c r="BZ76">
        <v>90</v>
      </c>
      <c r="CA76">
        <v>70</v>
      </c>
      <c r="CF76">
        <v>0</v>
      </c>
      <c r="CG76">
        <v>0</v>
      </c>
      <c r="CM76">
        <v>0</v>
      </c>
      <c r="CN76" t="s">
        <v>3</v>
      </c>
      <c r="CO76">
        <v>0</v>
      </c>
      <c r="CP76">
        <f t="shared" si="81"/>
        <v>210.12</v>
      </c>
      <c r="CQ76">
        <f t="shared" si="82"/>
        <v>0</v>
      </c>
      <c r="CR76">
        <f t="shared" si="83"/>
        <v>0</v>
      </c>
      <c r="CS76">
        <f t="shared" si="84"/>
        <v>0</v>
      </c>
      <c r="CT76">
        <f t="shared" si="85"/>
        <v>46.694400000000002</v>
      </c>
      <c r="CU76">
        <f t="shared" si="86"/>
        <v>0</v>
      </c>
      <c r="CV76">
        <f t="shared" si="87"/>
        <v>0.9</v>
      </c>
      <c r="CW76">
        <f t="shared" si="88"/>
        <v>0</v>
      </c>
      <c r="CX76">
        <f t="shared" si="89"/>
        <v>0</v>
      </c>
      <c r="CY76">
        <f t="shared" si="99"/>
        <v>170.19720000000001</v>
      </c>
      <c r="CZ76">
        <f t="shared" si="100"/>
        <v>126.072</v>
      </c>
      <c r="DC76" t="s">
        <v>3</v>
      </c>
      <c r="DD76" t="s">
        <v>3</v>
      </c>
      <c r="DE76" t="s">
        <v>3</v>
      </c>
      <c r="DF76" t="s">
        <v>3</v>
      </c>
      <c r="DG76" t="s">
        <v>3</v>
      </c>
      <c r="DH76" t="s">
        <v>3</v>
      </c>
      <c r="DI76" t="s">
        <v>3</v>
      </c>
      <c r="DJ76" t="s">
        <v>3</v>
      </c>
      <c r="DK76" t="s">
        <v>3</v>
      </c>
      <c r="DL76" t="s">
        <v>3</v>
      </c>
      <c r="DM76" t="s">
        <v>3</v>
      </c>
      <c r="DN76">
        <v>0</v>
      </c>
      <c r="DO76">
        <v>0</v>
      </c>
      <c r="DP76">
        <v>1</v>
      </c>
      <c r="DQ76">
        <v>1</v>
      </c>
      <c r="DU76">
        <v>1005</v>
      </c>
      <c r="DV76" t="s">
        <v>79</v>
      </c>
      <c r="DW76" t="s">
        <v>79</v>
      </c>
      <c r="DX76">
        <v>1</v>
      </c>
      <c r="EE76">
        <v>39174506</v>
      </c>
      <c r="EF76">
        <v>2</v>
      </c>
      <c r="EG76" t="s">
        <v>17</v>
      </c>
      <c r="EH76">
        <v>0</v>
      </c>
      <c r="EI76" t="s">
        <v>3</v>
      </c>
      <c r="EJ76">
        <v>1</v>
      </c>
      <c r="EK76">
        <v>13001</v>
      </c>
      <c r="EL76" t="s">
        <v>251</v>
      </c>
      <c r="EM76" t="s">
        <v>252</v>
      </c>
      <c r="EO76" t="s">
        <v>3</v>
      </c>
      <c r="EQ76">
        <v>0</v>
      </c>
      <c r="ER76">
        <v>7.68</v>
      </c>
      <c r="ES76">
        <v>0</v>
      </c>
      <c r="ET76">
        <v>0</v>
      </c>
      <c r="EU76">
        <v>0</v>
      </c>
      <c r="EV76">
        <v>7.68</v>
      </c>
      <c r="EW76">
        <v>0.9</v>
      </c>
      <c r="EX76">
        <v>0</v>
      </c>
      <c r="EY76">
        <v>0</v>
      </c>
      <c r="FQ76">
        <v>0</v>
      </c>
      <c r="FR76">
        <f t="shared" si="90"/>
        <v>0</v>
      </c>
      <c r="FS76">
        <v>0</v>
      </c>
      <c r="FT76" t="s">
        <v>20</v>
      </c>
      <c r="FU76" t="s">
        <v>21</v>
      </c>
      <c r="FX76">
        <v>81</v>
      </c>
      <c r="FY76">
        <v>59.5</v>
      </c>
      <c r="GA76" t="s">
        <v>3</v>
      </c>
      <c r="GD76">
        <v>0</v>
      </c>
      <c r="GF76">
        <v>928851805</v>
      </c>
      <c r="GG76">
        <v>1</v>
      </c>
      <c r="GH76">
        <v>1</v>
      </c>
      <c r="GI76">
        <v>4</v>
      </c>
      <c r="GJ76">
        <v>0</v>
      </c>
      <c r="GK76">
        <f>ROUND(R76*(R12)/100,2)</f>
        <v>0</v>
      </c>
      <c r="GL76">
        <f t="shared" si="91"/>
        <v>0</v>
      </c>
      <c r="GM76">
        <f t="shared" si="92"/>
        <v>506.39</v>
      </c>
      <c r="GN76">
        <f t="shared" si="93"/>
        <v>506.39</v>
      </c>
      <c r="GO76">
        <f t="shared" si="94"/>
        <v>0</v>
      </c>
      <c r="GP76">
        <f t="shared" si="95"/>
        <v>0</v>
      </c>
      <c r="GR76">
        <v>0</v>
      </c>
      <c r="GS76">
        <v>3</v>
      </c>
      <c r="GT76">
        <v>0</v>
      </c>
      <c r="GU76" t="s">
        <v>3</v>
      </c>
      <c r="GV76">
        <f t="shared" si="96"/>
        <v>0</v>
      </c>
      <c r="GW76">
        <v>1</v>
      </c>
      <c r="GX76">
        <f t="shared" si="97"/>
        <v>0</v>
      </c>
      <c r="HA76">
        <v>0</v>
      </c>
      <c r="HB76">
        <v>0</v>
      </c>
      <c r="IK76">
        <v>0</v>
      </c>
    </row>
    <row r="77" spans="1:245" x14ac:dyDescent="0.2">
      <c r="A77">
        <v>17</v>
      </c>
      <c r="B77">
        <v>1</v>
      </c>
      <c r="C77">
        <f>ROW(SmtRes!A176)</f>
        <v>176</v>
      </c>
      <c r="D77">
        <f>ROW(EtalonRes!A179)</f>
        <v>179</v>
      </c>
      <c r="E77" t="s">
        <v>253</v>
      </c>
      <c r="F77" t="s">
        <v>254</v>
      </c>
      <c r="G77" t="s">
        <v>255</v>
      </c>
      <c r="H77" t="s">
        <v>15</v>
      </c>
      <c r="I77">
        <v>4.4999999999999998E-2</v>
      </c>
      <c r="J77">
        <v>0</v>
      </c>
      <c r="O77">
        <f t="shared" si="67"/>
        <v>63.35</v>
      </c>
      <c r="P77">
        <f t="shared" si="68"/>
        <v>23.24</v>
      </c>
      <c r="Q77">
        <f t="shared" si="69"/>
        <v>0.23</v>
      </c>
      <c r="R77">
        <f t="shared" si="70"/>
        <v>0.03</v>
      </c>
      <c r="S77">
        <f t="shared" si="71"/>
        <v>39.880000000000003</v>
      </c>
      <c r="T77">
        <f t="shared" si="72"/>
        <v>0</v>
      </c>
      <c r="U77">
        <f t="shared" si="73"/>
        <v>0.75914999999999999</v>
      </c>
      <c r="V77">
        <f t="shared" si="74"/>
        <v>4.4999999999999999E-4</v>
      </c>
      <c r="W77">
        <f t="shared" si="75"/>
        <v>0</v>
      </c>
      <c r="X77">
        <f t="shared" si="76"/>
        <v>31.93</v>
      </c>
      <c r="Y77">
        <f t="shared" si="77"/>
        <v>19.96</v>
      </c>
      <c r="AA77">
        <v>39269648</v>
      </c>
      <c r="AB77">
        <f t="shared" si="78"/>
        <v>231.52</v>
      </c>
      <c r="AC77">
        <f t="shared" si="98"/>
        <v>84.93</v>
      </c>
      <c r="AD77">
        <f t="shared" si="101"/>
        <v>0.83</v>
      </c>
      <c r="AE77">
        <f t="shared" si="102"/>
        <v>0.12</v>
      </c>
      <c r="AF77">
        <f t="shared" si="103"/>
        <v>145.76</v>
      </c>
      <c r="AG77">
        <f t="shared" si="79"/>
        <v>0</v>
      </c>
      <c r="AH77">
        <f t="shared" si="104"/>
        <v>16.87</v>
      </c>
      <c r="AI77">
        <f t="shared" si="105"/>
        <v>0.01</v>
      </c>
      <c r="AJ77">
        <f t="shared" si="80"/>
        <v>0</v>
      </c>
      <c r="AK77">
        <v>231.52</v>
      </c>
      <c r="AL77">
        <v>84.93</v>
      </c>
      <c r="AM77">
        <v>0.83</v>
      </c>
      <c r="AN77">
        <v>0.12</v>
      </c>
      <c r="AO77">
        <v>145.76</v>
      </c>
      <c r="AP77">
        <v>0</v>
      </c>
      <c r="AQ77">
        <v>16.87</v>
      </c>
      <c r="AR77">
        <v>0.01</v>
      </c>
      <c r="AS77">
        <v>0</v>
      </c>
      <c r="AT77">
        <v>80</v>
      </c>
      <c r="AU77">
        <v>50</v>
      </c>
      <c r="AV77">
        <v>1</v>
      </c>
      <c r="AW77">
        <v>1</v>
      </c>
      <c r="AZ77">
        <v>6.08</v>
      </c>
      <c r="BA77">
        <v>6.08</v>
      </c>
      <c r="BB77">
        <v>6.08</v>
      </c>
      <c r="BC77">
        <v>6.08</v>
      </c>
      <c r="BD77" t="s">
        <v>3</v>
      </c>
      <c r="BE77" t="s">
        <v>3</v>
      </c>
      <c r="BF77" t="s">
        <v>3</v>
      </c>
      <c r="BG77" t="s">
        <v>3</v>
      </c>
      <c r="BH77">
        <v>0</v>
      </c>
      <c r="BI77">
        <v>1</v>
      </c>
      <c r="BJ77" t="s">
        <v>256</v>
      </c>
      <c r="BM77">
        <v>62001</v>
      </c>
      <c r="BN77">
        <v>0</v>
      </c>
      <c r="BO77" t="s">
        <v>3</v>
      </c>
      <c r="BP77">
        <v>0</v>
      </c>
      <c r="BQ77">
        <v>6</v>
      </c>
      <c r="BR77">
        <v>0</v>
      </c>
      <c r="BS77">
        <v>6.08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3</v>
      </c>
      <c r="BZ77">
        <v>80</v>
      </c>
      <c r="CA77">
        <v>50</v>
      </c>
      <c r="CF77">
        <v>0</v>
      </c>
      <c r="CG77">
        <v>0</v>
      </c>
      <c r="CM77">
        <v>0</v>
      </c>
      <c r="CN77" t="s">
        <v>3</v>
      </c>
      <c r="CO77">
        <v>0</v>
      </c>
      <c r="CP77">
        <f t="shared" si="81"/>
        <v>63.35</v>
      </c>
      <c r="CQ77">
        <f t="shared" si="82"/>
        <v>516.37440000000004</v>
      </c>
      <c r="CR77">
        <f t="shared" si="83"/>
        <v>5.0464000000000002</v>
      </c>
      <c r="CS77">
        <f t="shared" si="84"/>
        <v>0.72960000000000003</v>
      </c>
      <c r="CT77">
        <f t="shared" si="85"/>
        <v>886.22079999999994</v>
      </c>
      <c r="CU77">
        <f t="shared" si="86"/>
        <v>0</v>
      </c>
      <c r="CV77">
        <f t="shared" si="87"/>
        <v>16.87</v>
      </c>
      <c r="CW77">
        <f t="shared" si="88"/>
        <v>0.01</v>
      </c>
      <c r="CX77">
        <f t="shared" si="89"/>
        <v>0</v>
      </c>
      <c r="CY77">
        <f t="shared" si="99"/>
        <v>31.928000000000001</v>
      </c>
      <c r="CZ77">
        <f t="shared" si="100"/>
        <v>19.955000000000002</v>
      </c>
      <c r="DC77" t="s">
        <v>3</v>
      </c>
      <c r="DD77" t="s">
        <v>3</v>
      </c>
      <c r="DE77" t="s">
        <v>3</v>
      </c>
      <c r="DF77" t="s">
        <v>3</v>
      </c>
      <c r="DG77" t="s">
        <v>3</v>
      </c>
      <c r="DH77" t="s">
        <v>3</v>
      </c>
      <c r="DI77" t="s">
        <v>3</v>
      </c>
      <c r="DJ77" t="s">
        <v>3</v>
      </c>
      <c r="DK77" t="s">
        <v>3</v>
      </c>
      <c r="DL77" t="s">
        <v>3</v>
      </c>
      <c r="DM77" t="s">
        <v>3</v>
      </c>
      <c r="DN77">
        <v>0</v>
      </c>
      <c r="DO77">
        <v>0</v>
      </c>
      <c r="DP77">
        <v>1</v>
      </c>
      <c r="DQ77">
        <v>1</v>
      </c>
      <c r="DU77">
        <v>1005</v>
      </c>
      <c r="DV77" t="s">
        <v>15</v>
      </c>
      <c r="DW77" t="s">
        <v>15</v>
      </c>
      <c r="DX77">
        <v>100</v>
      </c>
      <c r="EE77">
        <v>39174587</v>
      </c>
      <c r="EF77">
        <v>6</v>
      </c>
      <c r="EG77" t="s">
        <v>31</v>
      </c>
      <c r="EH77">
        <v>0</v>
      </c>
      <c r="EI77" t="s">
        <v>3</v>
      </c>
      <c r="EJ77">
        <v>1</v>
      </c>
      <c r="EK77">
        <v>62001</v>
      </c>
      <c r="EL77" t="s">
        <v>237</v>
      </c>
      <c r="EM77" t="s">
        <v>238</v>
      </c>
      <c r="EO77" t="s">
        <v>3</v>
      </c>
      <c r="EQ77">
        <v>0</v>
      </c>
      <c r="ER77">
        <v>231.52</v>
      </c>
      <c r="ES77">
        <v>84.93</v>
      </c>
      <c r="ET77">
        <v>0.83</v>
      </c>
      <c r="EU77">
        <v>0.12</v>
      </c>
      <c r="EV77">
        <v>145.76</v>
      </c>
      <c r="EW77">
        <v>16.87</v>
      </c>
      <c r="EX77">
        <v>0.01</v>
      </c>
      <c r="EY77">
        <v>0</v>
      </c>
      <c r="FQ77">
        <v>0</v>
      </c>
      <c r="FR77">
        <f t="shared" si="90"/>
        <v>0</v>
      </c>
      <c r="FS77">
        <v>0</v>
      </c>
      <c r="FX77">
        <v>80</v>
      </c>
      <c r="FY77">
        <v>50</v>
      </c>
      <c r="GA77" t="s">
        <v>3</v>
      </c>
      <c r="GD77">
        <v>0</v>
      </c>
      <c r="GF77">
        <v>94023403</v>
      </c>
      <c r="GG77">
        <v>1</v>
      </c>
      <c r="GH77">
        <v>1</v>
      </c>
      <c r="GI77">
        <v>4</v>
      </c>
      <c r="GJ77">
        <v>0</v>
      </c>
      <c r="GK77">
        <f>ROUND(R77*(R12)/100,2)</f>
        <v>0</v>
      </c>
      <c r="GL77">
        <f t="shared" si="91"/>
        <v>0</v>
      </c>
      <c r="GM77">
        <f t="shared" si="92"/>
        <v>115.24</v>
      </c>
      <c r="GN77">
        <f t="shared" si="93"/>
        <v>115.24</v>
      </c>
      <c r="GO77">
        <f t="shared" si="94"/>
        <v>0</v>
      </c>
      <c r="GP77">
        <f t="shared" si="95"/>
        <v>0</v>
      </c>
      <c r="GR77">
        <v>0</v>
      </c>
      <c r="GS77">
        <v>3</v>
      </c>
      <c r="GT77">
        <v>0</v>
      </c>
      <c r="GU77" t="s">
        <v>3</v>
      </c>
      <c r="GV77">
        <f t="shared" si="96"/>
        <v>0</v>
      </c>
      <c r="GW77">
        <v>1</v>
      </c>
      <c r="GX77">
        <f t="shared" si="97"/>
        <v>0</v>
      </c>
      <c r="HA77">
        <v>0</v>
      </c>
      <c r="HB77">
        <v>0</v>
      </c>
      <c r="IK77">
        <v>0</v>
      </c>
    </row>
    <row r="78" spans="1:245" x14ac:dyDescent="0.2">
      <c r="A78">
        <v>18</v>
      </c>
      <c r="B78">
        <v>1</v>
      </c>
      <c r="C78">
        <v>175</v>
      </c>
      <c r="E78" t="s">
        <v>257</v>
      </c>
      <c r="F78" t="s">
        <v>258</v>
      </c>
      <c r="G78" t="s">
        <v>259</v>
      </c>
      <c r="H78" t="s">
        <v>260</v>
      </c>
      <c r="I78">
        <f>I77*J78</f>
        <v>0.70199999999999996</v>
      </c>
      <c r="J78">
        <v>15.6</v>
      </c>
      <c r="O78">
        <f t="shared" si="67"/>
        <v>71.11</v>
      </c>
      <c r="P78">
        <f t="shared" si="68"/>
        <v>71.11</v>
      </c>
      <c r="Q78">
        <f t="shared" si="69"/>
        <v>0</v>
      </c>
      <c r="R78">
        <f t="shared" si="70"/>
        <v>0</v>
      </c>
      <c r="S78">
        <f t="shared" si="71"/>
        <v>0</v>
      </c>
      <c r="T78">
        <f t="shared" si="72"/>
        <v>0</v>
      </c>
      <c r="U78">
        <f t="shared" si="73"/>
        <v>0</v>
      </c>
      <c r="V78">
        <f t="shared" si="74"/>
        <v>0</v>
      </c>
      <c r="W78">
        <f t="shared" si="75"/>
        <v>0</v>
      </c>
      <c r="X78">
        <f t="shared" si="76"/>
        <v>0</v>
      </c>
      <c r="Y78">
        <f t="shared" si="77"/>
        <v>0</v>
      </c>
      <c r="AA78">
        <v>39269648</v>
      </c>
      <c r="AB78">
        <f t="shared" si="78"/>
        <v>16.66</v>
      </c>
      <c r="AC78">
        <f t="shared" si="98"/>
        <v>16.66</v>
      </c>
      <c r="AD78">
        <f t="shared" si="101"/>
        <v>0</v>
      </c>
      <c r="AE78">
        <f t="shared" si="102"/>
        <v>0</v>
      </c>
      <c r="AF78">
        <f t="shared" si="103"/>
        <v>0</v>
      </c>
      <c r="AG78">
        <f t="shared" si="79"/>
        <v>0</v>
      </c>
      <c r="AH78">
        <f t="shared" si="104"/>
        <v>0</v>
      </c>
      <c r="AI78">
        <f t="shared" si="105"/>
        <v>0</v>
      </c>
      <c r="AJ78">
        <f t="shared" si="80"/>
        <v>0</v>
      </c>
      <c r="AK78">
        <v>16.66</v>
      </c>
      <c r="AL78">
        <v>16.66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80</v>
      </c>
      <c r="AU78">
        <v>50</v>
      </c>
      <c r="AV78">
        <v>1</v>
      </c>
      <c r="AW78">
        <v>1</v>
      </c>
      <c r="AZ78">
        <v>6.08</v>
      </c>
      <c r="BA78">
        <v>1</v>
      </c>
      <c r="BB78">
        <v>1</v>
      </c>
      <c r="BC78">
        <v>6.08</v>
      </c>
      <c r="BD78" t="s">
        <v>3</v>
      </c>
      <c r="BE78" t="s">
        <v>3</v>
      </c>
      <c r="BF78" t="s">
        <v>3</v>
      </c>
      <c r="BG78" t="s">
        <v>3</v>
      </c>
      <c r="BH78">
        <v>3</v>
      </c>
      <c r="BI78">
        <v>1</v>
      </c>
      <c r="BJ78" t="s">
        <v>261</v>
      </c>
      <c r="BM78">
        <v>62001</v>
      </c>
      <c r="BN78">
        <v>0</v>
      </c>
      <c r="BO78" t="s">
        <v>3</v>
      </c>
      <c r="BP78">
        <v>0</v>
      </c>
      <c r="BQ78">
        <v>6</v>
      </c>
      <c r="BR78">
        <v>0</v>
      </c>
      <c r="BS78">
        <v>1</v>
      </c>
      <c r="BT78">
        <v>1</v>
      </c>
      <c r="BU78">
        <v>1</v>
      </c>
      <c r="BV78">
        <v>1</v>
      </c>
      <c r="BW78">
        <v>1</v>
      </c>
      <c r="BX78">
        <v>1</v>
      </c>
      <c r="BY78" t="s">
        <v>3</v>
      </c>
      <c r="BZ78">
        <v>80</v>
      </c>
      <c r="CA78">
        <v>50</v>
      </c>
      <c r="CF78">
        <v>0</v>
      </c>
      <c r="CG78">
        <v>0</v>
      </c>
      <c r="CM78">
        <v>0</v>
      </c>
      <c r="CN78" t="s">
        <v>3</v>
      </c>
      <c r="CO78">
        <v>0</v>
      </c>
      <c r="CP78">
        <f t="shared" si="81"/>
        <v>71.11</v>
      </c>
      <c r="CQ78">
        <f t="shared" si="82"/>
        <v>101.2928</v>
      </c>
      <c r="CR78">
        <f t="shared" si="83"/>
        <v>0</v>
      </c>
      <c r="CS78">
        <f t="shared" si="84"/>
        <v>0</v>
      </c>
      <c r="CT78">
        <f t="shared" si="85"/>
        <v>0</v>
      </c>
      <c r="CU78">
        <f t="shared" si="86"/>
        <v>0</v>
      </c>
      <c r="CV78">
        <f t="shared" si="87"/>
        <v>0</v>
      </c>
      <c r="CW78">
        <f t="shared" si="88"/>
        <v>0</v>
      </c>
      <c r="CX78">
        <f t="shared" si="89"/>
        <v>0</v>
      </c>
      <c r="CY78">
        <f t="shared" si="99"/>
        <v>0</v>
      </c>
      <c r="CZ78">
        <f t="shared" si="100"/>
        <v>0</v>
      </c>
      <c r="DC78" t="s">
        <v>3</v>
      </c>
      <c r="DD78" t="s">
        <v>3</v>
      </c>
      <c r="DE78" t="s">
        <v>3</v>
      </c>
      <c r="DF78" t="s">
        <v>3</v>
      </c>
      <c r="DG78" t="s">
        <v>3</v>
      </c>
      <c r="DH78" t="s">
        <v>3</v>
      </c>
      <c r="DI78" t="s">
        <v>3</v>
      </c>
      <c r="DJ78" t="s">
        <v>3</v>
      </c>
      <c r="DK78" t="s">
        <v>3</v>
      </c>
      <c r="DL78" t="s">
        <v>3</v>
      </c>
      <c r="DM78" t="s">
        <v>3</v>
      </c>
      <c r="DN78">
        <v>0</v>
      </c>
      <c r="DO78">
        <v>0</v>
      </c>
      <c r="DP78">
        <v>1</v>
      </c>
      <c r="DQ78">
        <v>1</v>
      </c>
      <c r="DU78">
        <v>1009</v>
      </c>
      <c r="DV78" t="s">
        <v>260</v>
      </c>
      <c r="DW78" t="s">
        <v>260</v>
      </c>
      <c r="DX78">
        <v>1</v>
      </c>
      <c r="EE78">
        <v>39174587</v>
      </c>
      <c r="EF78">
        <v>6</v>
      </c>
      <c r="EG78" t="s">
        <v>31</v>
      </c>
      <c r="EH78">
        <v>0</v>
      </c>
      <c r="EI78" t="s">
        <v>3</v>
      </c>
      <c r="EJ78">
        <v>1</v>
      </c>
      <c r="EK78">
        <v>62001</v>
      </c>
      <c r="EL78" t="s">
        <v>237</v>
      </c>
      <c r="EM78" t="s">
        <v>238</v>
      </c>
      <c r="EO78" t="s">
        <v>3</v>
      </c>
      <c r="EQ78">
        <v>0</v>
      </c>
      <c r="ER78">
        <v>16.66</v>
      </c>
      <c r="ES78">
        <v>16.66</v>
      </c>
      <c r="ET78">
        <v>0</v>
      </c>
      <c r="EU78">
        <v>0</v>
      </c>
      <c r="EV78">
        <v>0</v>
      </c>
      <c r="EW78">
        <v>0</v>
      </c>
      <c r="EX78">
        <v>0</v>
      </c>
      <c r="FQ78">
        <v>0</v>
      </c>
      <c r="FR78">
        <f t="shared" si="90"/>
        <v>0</v>
      </c>
      <c r="FS78">
        <v>0</v>
      </c>
      <c r="FX78">
        <v>80</v>
      </c>
      <c r="FY78">
        <v>50</v>
      </c>
      <c r="GA78" t="s">
        <v>3</v>
      </c>
      <c r="GD78">
        <v>0</v>
      </c>
      <c r="GF78">
        <v>-1366165493</v>
      </c>
      <c r="GG78">
        <v>1</v>
      </c>
      <c r="GH78">
        <v>1</v>
      </c>
      <c r="GI78">
        <v>4</v>
      </c>
      <c r="GJ78">
        <v>0</v>
      </c>
      <c r="GK78">
        <f>ROUND(R78*(R12)/100,2)</f>
        <v>0</v>
      </c>
      <c r="GL78">
        <f t="shared" si="91"/>
        <v>0</v>
      </c>
      <c r="GM78">
        <f t="shared" si="92"/>
        <v>71.11</v>
      </c>
      <c r="GN78">
        <f t="shared" si="93"/>
        <v>71.11</v>
      </c>
      <c r="GO78">
        <f t="shared" si="94"/>
        <v>0</v>
      </c>
      <c r="GP78">
        <f t="shared" si="95"/>
        <v>0</v>
      </c>
      <c r="GR78">
        <v>0</v>
      </c>
      <c r="GS78">
        <v>3</v>
      </c>
      <c r="GT78">
        <v>0</v>
      </c>
      <c r="GU78" t="s">
        <v>3</v>
      </c>
      <c r="GV78">
        <f t="shared" si="96"/>
        <v>0</v>
      </c>
      <c r="GW78">
        <v>1</v>
      </c>
      <c r="GX78">
        <f t="shared" si="97"/>
        <v>0</v>
      </c>
      <c r="HA78">
        <v>0</v>
      </c>
      <c r="HB78">
        <v>0</v>
      </c>
      <c r="IK78">
        <v>0</v>
      </c>
    </row>
    <row r="79" spans="1:245" x14ac:dyDescent="0.2">
      <c r="A79">
        <v>18</v>
      </c>
      <c r="B79">
        <v>1</v>
      </c>
      <c r="C79">
        <v>174</v>
      </c>
      <c r="E79" t="s">
        <v>262</v>
      </c>
      <c r="F79" t="s">
        <v>263</v>
      </c>
      <c r="G79" t="s">
        <v>264</v>
      </c>
      <c r="H79" t="s">
        <v>219</v>
      </c>
      <c r="I79">
        <f>I77*J79</f>
        <v>7.0200000000000004E-4</v>
      </c>
      <c r="J79">
        <v>1.5600000000000001E-2</v>
      </c>
      <c r="O79">
        <f t="shared" si="67"/>
        <v>0</v>
      </c>
      <c r="P79">
        <f t="shared" si="68"/>
        <v>0</v>
      </c>
      <c r="Q79">
        <f t="shared" si="69"/>
        <v>0</v>
      </c>
      <c r="R79">
        <f t="shared" si="70"/>
        <v>0</v>
      </c>
      <c r="S79">
        <f t="shared" si="71"/>
        <v>0</v>
      </c>
      <c r="T79">
        <f t="shared" si="72"/>
        <v>0</v>
      </c>
      <c r="U79">
        <f t="shared" si="73"/>
        <v>0</v>
      </c>
      <c r="V79">
        <f t="shared" si="74"/>
        <v>0</v>
      </c>
      <c r="W79">
        <f t="shared" si="75"/>
        <v>0</v>
      </c>
      <c r="X79">
        <f t="shared" si="76"/>
        <v>0</v>
      </c>
      <c r="Y79">
        <f t="shared" si="77"/>
        <v>0</v>
      </c>
      <c r="AA79">
        <v>39269648</v>
      </c>
      <c r="AB79">
        <f t="shared" si="78"/>
        <v>0</v>
      </c>
      <c r="AC79">
        <f t="shared" si="98"/>
        <v>0</v>
      </c>
      <c r="AD79">
        <f t="shared" si="101"/>
        <v>0</v>
      </c>
      <c r="AE79">
        <f t="shared" si="102"/>
        <v>0</v>
      </c>
      <c r="AF79">
        <f t="shared" si="103"/>
        <v>0</v>
      </c>
      <c r="AG79">
        <f t="shared" si="79"/>
        <v>0</v>
      </c>
      <c r="AH79">
        <f t="shared" si="104"/>
        <v>0</v>
      </c>
      <c r="AI79">
        <f t="shared" si="105"/>
        <v>0</v>
      </c>
      <c r="AJ79">
        <f t="shared" si="80"/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80</v>
      </c>
      <c r="AU79">
        <v>50</v>
      </c>
      <c r="AV79">
        <v>1</v>
      </c>
      <c r="AW79">
        <v>1</v>
      </c>
      <c r="AZ79">
        <v>6.08</v>
      </c>
      <c r="BA79">
        <v>1</v>
      </c>
      <c r="BB79">
        <v>1</v>
      </c>
      <c r="BC79">
        <v>6.08</v>
      </c>
      <c r="BD79" t="s">
        <v>3</v>
      </c>
      <c r="BE79" t="s">
        <v>3</v>
      </c>
      <c r="BF79" t="s">
        <v>3</v>
      </c>
      <c r="BG79" t="s">
        <v>3</v>
      </c>
      <c r="BH79">
        <v>3</v>
      </c>
      <c r="BI79">
        <v>1</v>
      </c>
      <c r="BJ79" t="s">
        <v>3</v>
      </c>
      <c r="BM79">
        <v>62001</v>
      </c>
      <c r="BN79">
        <v>0</v>
      </c>
      <c r="BO79" t="s">
        <v>3</v>
      </c>
      <c r="BP79">
        <v>0</v>
      </c>
      <c r="BQ79">
        <v>6</v>
      </c>
      <c r="BR79">
        <v>0</v>
      </c>
      <c r="BS79">
        <v>1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3</v>
      </c>
      <c r="BZ79">
        <v>80</v>
      </c>
      <c r="CA79">
        <v>50</v>
      </c>
      <c r="CF79">
        <v>0</v>
      </c>
      <c r="CG79">
        <v>0</v>
      </c>
      <c r="CM79">
        <v>0</v>
      </c>
      <c r="CN79" t="s">
        <v>3</v>
      </c>
      <c r="CO79">
        <v>0</v>
      </c>
      <c r="CP79">
        <f t="shared" si="81"/>
        <v>0</v>
      </c>
      <c r="CQ79">
        <f t="shared" si="82"/>
        <v>0</v>
      </c>
      <c r="CR79">
        <f t="shared" si="83"/>
        <v>0</v>
      </c>
      <c r="CS79">
        <f t="shared" si="84"/>
        <v>0</v>
      </c>
      <c r="CT79">
        <f t="shared" si="85"/>
        <v>0</v>
      </c>
      <c r="CU79">
        <f t="shared" si="86"/>
        <v>0</v>
      </c>
      <c r="CV79">
        <f t="shared" si="87"/>
        <v>0</v>
      </c>
      <c r="CW79">
        <f t="shared" si="88"/>
        <v>0</v>
      </c>
      <c r="CX79">
        <f t="shared" si="89"/>
        <v>0</v>
      </c>
      <c r="CY79">
        <f t="shared" si="99"/>
        <v>0</v>
      </c>
      <c r="CZ79">
        <f t="shared" si="100"/>
        <v>0</v>
      </c>
      <c r="DC79" t="s">
        <v>3</v>
      </c>
      <c r="DD79" t="s">
        <v>3</v>
      </c>
      <c r="DE79" t="s">
        <v>3</v>
      </c>
      <c r="DF79" t="s">
        <v>3</v>
      </c>
      <c r="DG79" t="s">
        <v>3</v>
      </c>
      <c r="DH79" t="s">
        <v>3</v>
      </c>
      <c r="DI79" t="s">
        <v>3</v>
      </c>
      <c r="DJ79" t="s">
        <v>3</v>
      </c>
      <c r="DK79" t="s">
        <v>3</v>
      </c>
      <c r="DL79" t="s">
        <v>3</v>
      </c>
      <c r="DM79" t="s">
        <v>3</v>
      </c>
      <c r="DN79">
        <v>0</v>
      </c>
      <c r="DO79">
        <v>0</v>
      </c>
      <c r="DP79">
        <v>1</v>
      </c>
      <c r="DQ79">
        <v>1</v>
      </c>
      <c r="DU79">
        <v>1009</v>
      </c>
      <c r="DV79" t="s">
        <v>219</v>
      </c>
      <c r="DW79" t="s">
        <v>219</v>
      </c>
      <c r="DX79">
        <v>1000</v>
      </c>
      <c r="EE79">
        <v>39174587</v>
      </c>
      <c r="EF79">
        <v>6</v>
      </c>
      <c r="EG79" t="s">
        <v>31</v>
      </c>
      <c r="EH79">
        <v>0</v>
      </c>
      <c r="EI79" t="s">
        <v>3</v>
      </c>
      <c r="EJ79">
        <v>1</v>
      </c>
      <c r="EK79">
        <v>62001</v>
      </c>
      <c r="EL79" t="s">
        <v>237</v>
      </c>
      <c r="EM79" t="s">
        <v>238</v>
      </c>
      <c r="EO79" t="s">
        <v>3</v>
      </c>
      <c r="EQ79">
        <v>0</v>
      </c>
      <c r="ER79">
        <v>0</v>
      </c>
      <c r="ES79">
        <v>0</v>
      </c>
      <c r="ET79">
        <v>0</v>
      </c>
      <c r="EU79">
        <v>0</v>
      </c>
      <c r="EV79">
        <v>0</v>
      </c>
      <c r="EW79">
        <v>0</v>
      </c>
      <c r="EX79">
        <v>0</v>
      </c>
      <c r="FQ79">
        <v>0</v>
      </c>
      <c r="FR79">
        <f t="shared" si="90"/>
        <v>0</v>
      </c>
      <c r="FS79">
        <v>0</v>
      </c>
      <c r="FX79">
        <v>80</v>
      </c>
      <c r="FY79">
        <v>50</v>
      </c>
      <c r="GA79" t="s">
        <v>3</v>
      </c>
      <c r="GD79">
        <v>0</v>
      </c>
      <c r="GF79">
        <v>50625944</v>
      </c>
      <c r="GG79">
        <v>1</v>
      </c>
      <c r="GH79">
        <v>1</v>
      </c>
      <c r="GI79">
        <v>4</v>
      </c>
      <c r="GJ79">
        <v>0</v>
      </c>
      <c r="GK79">
        <f>ROUND(R79*(R12)/100,2)</f>
        <v>0</v>
      </c>
      <c r="GL79">
        <f t="shared" si="91"/>
        <v>0</v>
      </c>
      <c r="GM79">
        <f t="shared" si="92"/>
        <v>0</v>
      </c>
      <c r="GN79">
        <f t="shared" si="93"/>
        <v>0</v>
      </c>
      <c r="GO79">
        <f t="shared" si="94"/>
        <v>0</v>
      </c>
      <c r="GP79">
        <f t="shared" si="95"/>
        <v>0</v>
      </c>
      <c r="GR79">
        <v>0</v>
      </c>
      <c r="GS79">
        <v>3</v>
      </c>
      <c r="GT79">
        <v>0</v>
      </c>
      <c r="GU79" t="s">
        <v>3</v>
      </c>
      <c r="GV79">
        <f t="shared" si="96"/>
        <v>0</v>
      </c>
      <c r="GW79">
        <v>1</v>
      </c>
      <c r="GX79">
        <f t="shared" si="97"/>
        <v>0</v>
      </c>
      <c r="HA79">
        <v>0</v>
      </c>
      <c r="HB79">
        <v>0</v>
      </c>
      <c r="IK79">
        <v>0</v>
      </c>
    </row>
    <row r="80" spans="1:245" x14ac:dyDescent="0.2">
      <c r="A80">
        <v>17</v>
      </c>
      <c r="B80">
        <v>1</v>
      </c>
      <c r="C80">
        <f>ROW(SmtRes!A189)</f>
        <v>189</v>
      </c>
      <c r="D80">
        <f>ROW(EtalonRes!A191)</f>
        <v>191</v>
      </c>
      <c r="E80" t="s">
        <v>265</v>
      </c>
      <c r="F80" t="s">
        <v>266</v>
      </c>
      <c r="G80" t="s">
        <v>267</v>
      </c>
      <c r="H80" t="s">
        <v>15</v>
      </c>
      <c r="I80">
        <v>4.3929999999999998</v>
      </c>
      <c r="J80">
        <v>0</v>
      </c>
      <c r="O80">
        <f t="shared" si="67"/>
        <v>21696.62</v>
      </c>
      <c r="P80">
        <f t="shared" si="68"/>
        <v>13712.36</v>
      </c>
      <c r="Q80">
        <f t="shared" si="69"/>
        <v>188.84</v>
      </c>
      <c r="R80">
        <f t="shared" si="70"/>
        <v>54.75</v>
      </c>
      <c r="S80">
        <f t="shared" si="71"/>
        <v>7795.42</v>
      </c>
      <c r="T80">
        <f t="shared" si="72"/>
        <v>0</v>
      </c>
      <c r="U80">
        <f t="shared" si="73"/>
        <v>148.39554000000001</v>
      </c>
      <c r="V80">
        <f t="shared" si="74"/>
        <v>0.70287999999999995</v>
      </c>
      <c r="W80">
        <f t="shared" si="75"/>
        <v>0</v>
      </c>
      <c r="X80">
        <f t="shared" si="76"/>
        <v>6280.14</v>
      </c>
      <c r="Y80">
        <f t="shared" si="77"/>
        <v>3925.09</v>
      </c>
      <c r="AA80">
        <v>39269648</v>
      </c>
      <c r="AB80">
        <f t="shared" si="78"/>
        <v>812.32</v>
      </c>
      <c r="AC80">
        <f t="shared" si="98"/>
        <v>513.39</v>
      </c>
      <c r="AD80">
        <f t="shared" si="101"/>
        <v>7.07</v>
      </c>
      <c r="AE80">
        <f t="shared" si="102"/>
        <v>2.0499999999999998</v>
      </c>
      <c r="AF80">
        <f t="shared" si="103"/>
        <v>291.86</v>
      </c>
      <c r="AG80">
        <f t="shared" si="79"/>
        <v>0</v>
      </c>
      <c r="AH80">
        <f t="shared" si="104"/>
        <v>33.78</v>
      </c>
      <c r="AI80">
        <f t="shared" si="105"/>
        <v>0.16</v>
      </c>
      <c r="AJ80">
        <f t="shared" si="80"/>
        <v>0</v>
      </c>
      <c r="AK80">
        <v>812.32</v>
      </c>
      <c r="AL80">
        <v>513.39</v>
      </c>
      <c r="AM80">
        <v>7.07</v>
      </c>
      <c r="AN80">
        <v>2.0499999999999998</v>
      </c>
      <c r="AO80">
        <v>291.86</v>
      </c>
      <c r="AP80">
        <v>0</v>
      </c>
      <c r="AQ80">
        <v>33.78</v>
      </c>
      <c r="AR80">
        <v>0.16</v>
      </c>
      <c r="AS80">
        <v>0</v>
      </c>
      <c r="AT80">
        <v>80</v>
      </c>
      <c r="AU80">
        <v>50</v>
      </c>
      <c r="AV80">
        <v>1</v>
      </c>
      <c r="AW80">
        <v>1</v>
      </c>
      <c r="AZ80">
        <v>6.08</v>
      </c>
      <c r="BA80">
        <v>6.08</v>
      </c>
      <c r="BB80">
        <v>6.08</v>
      </c>
      <c r="BC80">
        <v>6.08</v>
      </c>
      <c r="BD80" t="s">
        <v>3</v>
      </c>
      <c r="BE80" t="s">
        <v>3</v>
      </c>
      <c r="BF80" t="s">
        <v>3</v>
      </c>
      <c r="BG80" t="s">
        <v>3</v>
      </c>
      <c r="BH80">
        <v>0</v>
      </c>
      <c r="BI80">
        <v>1</v>
      </c>
      <c r="BJ80" t="s">
        <v>268</v>
      </c>
      <c r="BM80">
        <v>62001</v>
      </c>
      <c r="BN80">
        <v>0</v>
      </c>
      <c r="BO80" t="s">
        <v>3</v>
      </c>
      <c r="BP80">
        <v>0</v>
      </c>
      <c r="BQ80">
        <v>6</v>
      </c>
      <c r="BR80">
        <v>0</v>
      </c>
      <c r="BS80">
        <v>6.08</v>
      </c>
      <c r="BT80">
        <v>1</v>
      </c>
      <c r="BU80">
        <v>1</v>
      </c>
      <c r="BV80">
        <v>1</v>
      </c>
      <c r="BW80">
        <v>1</v>
      </c>
      <c r="BX80">
        <v>1</v>
      </c>
      <c r="BY80" t="s">
        <v>3</v>
      </c>
      <c r="BZ80">
        <v>80</v>
      </c>
      <c r="CA80">
        <v>50</v>
      </c>
      <c r="CF80">
        <v>0</v>
      </c>
      <c r="CG80">
        <v>0</v>
      </c>
      <c r="CM80">
        <v>0</v>
      </c>
      <c r="CN80" t="s">
        <v>3</v>
      </c>
      <c r="CO80">
        <v>0</v>
      </c>
      <c r="CP80">
        <f t="shared" si="81"/>
        <v>21696.620000000003</v>
      </c>
      <c r="CQ80">
        <f t="shared" si="82"/>
        <v>3121.4112</v>
      </c>
      <c r="CR80">
        <f t="shared" si="83"/>
        <v>42.985600000000005</v>
      </c>
      <c r="CS80">
        <f t="shared" si="84"/>
        <v>12.463999999999999</v>
      </c>
      <c r="CT80">
        <f t="shared" si="85"/>
        <v>1774.5088000000001</v>
      </c>
      <c r="CU80">
        <f t="shared" si="86"/>
        <v>0</v>
      </c>
      <c r="CV80">
        <f t="shared" si="87"/>
        <v>33.78</v>
      </c>
      <c r="CW80">
        <f t="shared" si="88"/>
        <v>0.16</v>
      </c>
      <c r="CX80">
        <f t="shared" si="89"/>
        <v>0</v>
      </c>
      <c r="CY80">
        <f t="shared" si="99"/>
        <v>6280.1359999999995</v>
      </c>
      <c r="CZ80">
        <f t="shared" si="100"/>
        <v>3925.085</v>
      </c>
      <c r="DC80" t="s">
        <v>3</v>
      </c>
      <c r="DD80" t="s">
        <v>3</v>
      </c>
      <c r="DE80" t="s">
        <v>3</v>
      </c>
      <c r="DF80" t="s">
        <v>3</v>
      </c>
      <c r="DG80" t="s">
        <v>3</v>
      </c>
      <c r="DH80" t="s">
        <v>3</v>
      </c>
      <c r="DI80" t="s">
        <v>3</v>
      </c>
      <c r="DJ80" t="s">
        <v>3</v>
      </c>
      <c r="DK80" t="s">
        <v>3</v>
      </c>
      <c r="DL80" t="s">
        <v>3</v>
      </c>
      <c r="DM80" t="s">
        <v>3</v>
      </c>
      <c r="DN80">
        <v>0</v>
      </c>
      <c r="DO80">
        <v>0</v>
      </c>
      <c r="DP80">
        <v>1</v>
      </c>
      <c r="DQ80">
        <v>1</v>
      </c>
      <c r="DU80">
        <v>1005</v>
      </c>
      <c r="DV80" t="s">
        <v>15</v>
      </c>
      <c r="DW80" t="s">
        <v>15</v>
      </c>
      <c r="DX80">
        <v>100</v>
      </c>
      <c r="EE80">
        <v>39174587</v>
      </c>
      <c r="EF80">
        <v>6</v>
      </c>
      <c r="EG80" t="s">
        <v>31</v>
      </c>
      <c r="EH80">
        <v>0</v>
      </c>
      <c r="EI80" t="s">
        <v>3</v>
      </c>
      <c r="EJ80">
        <v>1</v>
      </c>
      <c r="EK80">
        <v>62001</v>
      </c>
      <c r="EL80" t="s">
        <v>237</v>
      </c>
      <c r="EM80" t="s">
        <v>238</v>
      </c>
      <c r="EO80" t="s">
        <v>3</v>
      </c>
      <c r="EQ80">
        <v>0</v>
      </c>
      <c r="ER80">
        <v>812.32</v>
      </c>
      <c r="ES80">
        <v>513.39</v>
      </c>
      <c r="ET80">
        <v>7.07</v>
      </c>
      <c r="EU80">
        <v>2.0499999999999998</v>
      </c>
      <c r="EV80">
        <v>291.86</v>
      </c>
      <c r="EW80">
        <v>33.78</v>
      </c>
      <c r="EX80">
        <v>0.16</v>
      </c>
      <c r="EY80">
        <v>0</v>
      </c>
      <c r="FQ80">
        <v>0</v>
      </c>
      <c r="FR80">
        <f t="shared" si="90"/>
        <v>0</v>
      </c>
      <c r="FS80">
        <v>0</v>
      </c>
      <c r="FX80">
        <v>80</v>
      </c>
      <c r="FY80">
        <v>50</v>
      </c>
      <c r="GA80" t="s">
        <v>3</v>
      </c>
      <c r="GD80">
        <v>0</v>
      </c>
      <c r="GF80">
        <v>-261797148</v>
      </c>
      <c r="GG80">
        <v>1</v>
      </c>
      <c r="GH80">
        <v>1</v>
      </c>
      <c r="GI80">
        <v>4</v>
      </c>
      <c r="GJ80">
        <v>0</v>
      </c>
      <c r="GK80">
        <f>ROUND(R80*(R12)/100,2)</f>
        <v>0</v>
      </c>
      <c r="GL80">
        <f t="shared" si="91"/>
        <v>0</v>
      </c>
      <c r="GM80">
        <f t="shared" si="92"/>
        <v>31901.85</v>
      </c>
      <c r="GN80">
        <f t="shared" si="93"/>
        <v>31901.85</v>
      </c>
      <c r="GO80">
        <f t="shared" si="94"/>
        <v>0</v>
      </c>
      <c r="GP80">
        <f t="shared" si="95"/>
        <v>0</v>
      </c>
      <c r="GR80">
        <v>0</v>
      </c>
      <c r="GS80">
        <v>3</v>
      </c>
      <c r="GT80">
        <v>0</v>
      </c>
      <c r="GU80" t="s">
        <v>3</v>
      </c>
      <c r="GV80">
        <f t="shared" si="96"/>
        <v>0</v>
      </c>
      <c r="GW80">
        <v>1</v>
      </c>
      <c r="GX80">
        <f t="shared" si="97"/>
        <v>0</v>
      </c>
      <c r="HA80">
        <v>0</v>
      </c>
      <c r="HB80">
        <v>0</v>
      </c>
      <c r="IK80">
        <v>0</v>
      </c>
    </row>
    <row r="81" spans="1:245" x14ac:dyDescent="0.2">
      <c r="A81">
        <v>18</v>
      </c>
      <c r="B81">
        <v>1</v>
      </c>
      <c r="C81">
        <v>187</v>
      </c>
      <c r="E81" t="s">
        <v>269</v>
      </c>
      <c r="F81" t="s">
        <v>244</v>
      </c>
      <c r="G81" t="s">
        <v>245</v>
      </c>
      <c r="H81" t="s">
        <v>219</v>
      </c>
      <c r="I81">
        <f>I80*J81</f>
        <v>0.31190299999999993</v>
      </c>
      <c r="J81">
        <v>7.0999999999999994E-2</v>
      </c>
      <c r="O81">
        <f t="shared" si="67"/>
        <v>0</v>
      </c>
      <c r="P81">
        <f t="shared" si="68"/>
        <v>0</v>
      </c>
      <c r="Q81">
        <f t="shared" si="69"/>
        <v>0</v>
      </c>
      <c r="R81">
        <f t="shared" si="70"/>
        <v>0</v>
      </c>
      <c r="S81">
        <f t="shared" si="71"/>
        <v>0</v>
      </c>
      <c r="T81">
        <f t="shared" si="72"/>
        <v>0</v>
      </c>
      <c r="U81">
        <f t="shared" si="73"/>
        <v>0</v>
      </c>
      <c r="V81">
        <f t="shared" si="74"/>
        <v>0</v>
      </c>
      <c r="W81">
        <f t="shared" si="75"/>
        <v>0</v>
      </c>
      <c r="X81">
        <f t="shared" si="76"/>
        <v>0</v>
      </c>
      <c r="Y81">
        <f t="shared" si="77"/>
        <v>0</v>
      </c>
      <c r="AA81">
        <v>39269648</v>
      </c>
      <c r="AB81">
        <f t="shared" si="78"/>
        <v>0</v>
      </c>
      <c r="AC81">
        <f t="shared" si="98"/>
        <v>0</v>
      </c>
      <c r="AD81">
        <f t="shared" si="101"/>
        <v>0</v>
      </c>
      <c r="AE81">
        <f t="shared" si="102"/>
        <v>0</v>
      </c>
      <c r="AF81">
        <f t="shared" si="103"/>
        <v>0</v>
      </c>
      <c r="AG81">
        <f t="shared" si="79"/>
        <v>0</v>
      </c>
      <c r="AH81">
        <f t="shared" si="104"/>
        <v>0</v>
      </c>
      <c r="AI81">
        <f t="shared" si="105"/>
        <v>0</v>
      </c>
      <c r="AJ81">
        <f t="shared" si="80"/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80</v>
      </c>
      <c r="AU81">
        <v>50</v>
      </c>
      <c r="AV81">
        <v>1</v>
      </c>
      <c r="AW81">
        <v>1</v>
      </c>
      <c r="AZ81">
        <v>6.08</v>
      </c>
      <c r="BA81">
        <v>1</v>
      </c>
      <c r="BB81">
        <v>1</v>
      </c>
      <c r="BC81">
        <v>6.08</v>
      </c>
      <c r="BD81" t="s">
        <v>3</v>
      </c>
      <c r="BE81" t="s">
        <v>3</v>
      </c>
      <c r="BF81" t="s">
        <v>3</v>
      </c>
      <c r="BG81" t="s">
        <v>3</v>
      </c>
      <c r="BH81">
        <v>3</v>
      </c>
      <c r="BI81">
        <v>1</v>
      </c>
      <c r="BJ81" t="s">
        <v>3</v>
      </c>
      <c r="BM81">
        <v>62001</v>
      </c>
      <c r="BN81">
        <v>0</v>
      </c>
      <c r="BO81" t="s">
        <v>3</v>
      </c>
      <c r="BP81">
        <v>0</v>
      </c>
      <c r="BQ81">
        <v>6</v>
      </c>
      <c r="BR81">
        <v>0</v>
      </c>
      <c r="BS81">
        <v>1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3</v>
      </c>
      <c r="BZ81">
        <v>80</v>
      </c>
      <c r="CA81">
        <v>50</v>
      </c>
      <c r="CF81">
        <v>0</v>
      </c>
      <c r="CG81">
        <v>0</v>
      </c>
      <c r="CM81">
        <v>0</v>
      </c>
      <c r="CN81" t="s">
        <v>3</v>
      </c>
      <c r="CO81">
        <v>0</v>
      </c>
      <c r="CP81">
        <f t="shared" si="81"/>
        <v>0</v>
      </c>
      <c r="CQ81">
        <f t="shared" si="82"/>
        <v>0</v>
      </c>
      <c r="CR81">
        <f t="shared" si="83"/>
        <v>0</v>
      </c>
      <c r="CS81">
        <f t="shared" si="84"/>
        <v>0</v>
      </c>
      <c r="CT81">
        <f t="shared" si="85"/>
        <v>0</v>
      </c>
      <c r="CU81">
        <f t="shared" si="86"/>
        <v>0</v>
      </c>
      <c r="CV81">
        <f t="shared" si="87"/>
        <v>0</v>
      </c>
      <c r="CW81">
        <f t="shared" si="88"/>
        <v>0</v>
      </c>
      <c r="CX81">
        <f t="shared" si="89"/>
        <v>0</v>
      </c>
      <c r="CY81">
        <f t="shared" si="99"/>
        <v>0</v>
      </c>
      <c r="CZ81">
        <f t="shared" si="100"/>
        <v>0</v>
      </c>
      <c r="DC81" t="s">
        <v>3</v>
      </c>
      <c r="DD81" t="s">
        <v>3</v>
      </c>
      <c r="DE81" t="s">
        <v>3</v>
      </c>
      <c r="DF81" t="s">
        <v>3</v>
      </c>
      <c r="DG81" t="s">
        <v>3</v>
      </c>
      <c r="DH81" t="s">
        <v>3</v>
      </c>
      <c r="DI81" t="s">
        <v>3</v>
      </c>
      <c r="DJ81" t="s">
        <v>3</v>
      </c>
      <c r="DK81" t="s">
        <v>3</v>
      </c>
      <c r="DL81" t="s">
        <v>3</v>
      </c>
      <c r="DM81" t="s">
        <v>3</v>
      </c>
      <c r="DN81">
        <v>0</v>
      </c>
      <c r="DO81">
        <v>0</v>
      </c>
      <c r="DP81">
        <v>1</v>
      </c>
      <c r="DQ81">
        <v>1</v>
      </c>
      <c r="DU81">
        <v>1009</v>
      </c>
      <c r="DV81" t="s">
        <v>219</v>
      </c>
      <c r="DW81" t="s">
        <v>219</v>
      </c>
      <c r="DX81">
        <v>1000</v>
      </c>
      <c r="EE81">
        <v>39174587</v>
      </c>
      <c r="EF81">
        <v>6</v>
      </c>
      <c r="EG81" t="s">
        <v>31</v>
      </c>
      <c r="EH81">
        <v>0</v>
      </c>
      <c r="EI81" t="s">
        <v>3</v>
      </c>
      <c r="EJ81">
        <v>1</v>
      </c>
      <c r="EK81">
        <v>62001</v>
      </c>
      <c r="EL81" t="s">
        <v>237</v>
      </c>
      <c r="EM81" t="s">
        <v>238</v>
      </c>
      <c r="EO81" t="s">
        <v>3</v>
      </c>
      <c r="EQ81">
        <v>0</v>
      </c>
      <c r="ER81">
        <v>0</v>
      </c>
      <c r="ES81">
        <v>0</v>
      </c>
      <c r="ET81">
        <v>0</v>
      </c>
      <c r="EU81">
        <v>0</v>
      </c>
      <c r="EV81">
        <v>0</v>
      </c>
      <c r="EW81">
        <v>0</v>
      </c>
      <c r="EX81">
        <v>0</v>
      </c>
      <c r="FQ81">
        <v>0</v>
      </c>
      <c r="FR81">
        <f t="shared" si="90"/>
        <v>0</v>
      </c>
      <c r="FS81">
        <v>0</v>
      </c>
      <c r="FX81">
        <v>80</v>
      </c>
      <c r="FY81">
        <v>50</v>
      </c>
      <c r="GA81" t="s">
        <v>246</v>
      </c>
      <c r="GD81">
        <v>0</v>
      </c>
      <c r="GF81">
        <v>1891904026</v>
      </c>
      <c r="GG81">
        <v>1</v>
      </c>
      <c r="GH81">
        <v>1</v>
      </c>
      <c r="GI81">
        <v>4</v>
      </c>
      <c r="GJ81">
        <v>0</v>
      </c>
      <c r="GK81">
        <f>ROUND(R81*(R12)/100,2)</f>
        <v>0</v>
      </c>
      <c r="GL81">
        <f t="shared" si="91"/>
        <v>0</v>
      </c>
      <c r="GM81">
        <f t="shared" si="92"/>
        <v>0</v>
      </c>
      <c r="GN81">
        <f t="shared" si="93"/>
        <v>0</v>
      </c>
      <c r="GO81">
        <f t="shared" si="94"/>
        <v>0</v>
      </c>
      <c r="GP81">
        <f t="shared" si="95"/>
        <v>0</v>
      </c>
      <c r="GR81">
        <v>0</v>
      </c>
      <c r="GS81">
        <v>4</v>
      </c>
      <c r="GT81">
        <v>0</v>
      </c>
      <c r="GU81" t="s">
        <v>3</v>
      </c>
      <c r="GV81">
        <f t="shared" si="96"/>
        <v>0</v>
      </c>
      <c r="GW81">
        <v>1</v>
      </c>
      <c r="GX81">
        <f t="shared" si="97"/>
        <v>0</v>
      </c>
      <c r="HA81">
        <v>0</v>
      </c>
      <c r="HB81">
        <v>0</v>
      </c>
      <c r="IK81">
        <v>0</v>
      </c>
    </row>
    <row r="82" spans="1:245" x14ac:dyDescent="0.2">
      <c r="A82">
        <v>18</v>
      </c>
      <c r="B82">
        <v>1</v>
      </c>
      <c r="C82">
        <v>188</v>
      </c>
      <c r="E82" t="s">
        <v>270</v>
      </c>
      <c r="F82" t="s">
        <v>240</v>
      </c>
      <c r="G82" t="s">
        <v>241</v>
      </c>
      <c r="H82" t="s">
        <v>219</v>
      </c>
      <c r="I82">
        <f>I80*J82</f>
        <v>0.31190299999999993</v>
      </c>
      <c r="J82">
        <v>7.0999999999999994E-2</v>
      </c>
      <c r="O82">
        <f t="shared" si="67"/>
        <v>37877.47</v>
      </c>
      <c r="P82">
        <f t="shared" si="68"/>
        <v>37877.47</v>
      </c>
      <c r="Q82">
        <f t="shared" si="69"/>
        <v>0</v>
      </c>
      <c r="R82">
        <f t="shared" si="70"/>
        <v>0</v>
      </c>
      <c r="S82">
        <f t="shared" si="71"/>
        <v>0</v>
      </c>
      <c r="T82">
        <f t="shared" si="72"/>
        <v>0</v>
      </c>
      <c r="U82">
        <f t="shared" si="73"/>
        <v>0</v>
      </c>
      <c r="V82">
        <f t="shared" si="74"/>
        <v>0</v>
      </c>
      <c r="W82">
        <f t="shared" si="75"/>
        <v>0</v>
      </c>
      <c r="X82">
        <f t="shared" si="76"/>
        <v>0</v>
      </c>
      <c r="Y82">
        <f t="shared" si="77"/>
        <v>0</v>
      </c>
      <c r="AA82">
        <v>39269648</v>
      </c>
      <c r="AB82">
        <f t="shared" si="78"/>
        <v>19973.669999999998</v>
      </c>
      <c r="AC82">
        <f t="shared" si="98"/>
        <v>19973.669999999998</v>
      </c>
      <c r="AD82">
        <f t="shared" si="101"/>
        <v>0</v>
      </c>
      <c r="AE82">
        <f t="shared" si="102"/>
        <v>0</v>
      </c>
      <c r="AF82">
        <f t="shared" si="103"/>
        <v>0</v>
      </c>
      <c r="AG82">
        <f t="shared" si="79"/>
        <v>0</v>
      </c>
      <c r="AH82">
        <f t="shared" si="104"/>
        <v>0</v>
      </c>
      <c r="AI82">
        <f t="shared" si="105"/>
        <v>0</v>
      </c>
      <c r="AJ82">
        <f t="shared" si="80"/>
        <v>0</v>
      </c>
      <c r="AK82">
        <v>19973.669999999998</v>
      </c>
      <c r="AL82">
        <v>19973.669999999998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95</v>
      </c>
      <c r="AU82">
        <v>47</v>
      </c>
      <c r="AV82">
        <v>1</v>
      </c>
      <c r="AW82">
        <v>1</v>
      </c>
      <c r="AZ82">
        <v>6.08</v>
      </c>
      <c r="BA82">
        <v>1</v>
      </c>
      <c r="BB82">
        <v>1</v>
      </c>
      <c r="BC82">
        <v>6.08</v>
      </c>
      <c r="BD82" t="s">
        <v>3</v>
      </c>
      <c r="BE82" t="s">
        <v>3</v>
      </c>
      <c r="BF82" t="s">
        <v>3</v>
      </c>
      <c r="BG82" t="s">
        <v>3</v>
      </c>
      <c r="BH82">
        <v>3</v>
      </c>
      <c r="BI82">
        <v>1</v>
      </c>
      <c r="BJ82" t="s">
        <v>242</v>
      </c>
      <c r="BM82">
        <v>15001</v>
      </c>
      <c r="BN82">
        <v>0</v>
      </c>
      <c r="BO82" t="s">
        <v>3</v>
      </c>
      <c r="BP82">
        <v>0</v>
      </c>
      <c r="BQ82">
        <v>2</v>
      </c>
      <c r="BR82">
        <v>0</v>
      </c>
      <c r="BS82">
        <v>1</v>
      </c>
      <c r="BT82">
        <v>1</v>
      </c>
      <c r="BU82">
        <v>1</v>
      </c>
      <c r="BV82">
        <v>1</v>
      </c>
      <c r="BW82">
        <v>1</v>
      </c>
      <c r="BX82">
        <v>1</v>
      </c>
      <c r="BY82" t="s">
        <v>3</v>
      </c>
      <c r="BZ82">
        <v>105</v>
      </c>
      <c r="CA82">
        <v>55</v>
      </c>
      <c r="CF82">
        <v>0</v>
      </c>
      <c r="CG82">
        <v>0</v>
      </c>
      <c r="CM82">
        <v>0</v>
      </c>
      <c r="CN82" t="s">
        <v>3</v>
      </c>
      <c r="CO82">
        <v>0</v>
      </c>
      <c r="CP82">
        <f t="shared" si="81"/>
        <v>37877.47</v>
      </c>
      <c r="CQ82">
        <f t="shared" si="82"/>
        <v>121439.91359999999</v>
      </c>
      <c r="CR82">
        <f t="shared" si="83"/>
        <v>0</v>
      </c>
      <c r="CS82">
        <f t="shared" si="84"/>
        <v>0</v>
      </c>
      <c r="CT82">
        <f t="shared" si="85"/>
        <v>0</v>
      </c>
      <c r="CU82">
        <f t="shared" si="86"/>
        <v>0</v>
      </c>
      <c r="CV82">
        <f t="shared" si="87"/>
        <v>0</v>
      </c>
      <c r="CW82">
        <f t="shared" si="88"/>
        <v>0</v>
      </c>
      <c r="CX82">
        <f t="shared" si="89"/>
        <v>0</v>
      </c>
      <c r="CY82">
        <f t="shared" si="99"/>
        <v>0</v>
      </c>
      <c r="CZ82">
        <f t="shared" si="100"/>
        <v>0</v>
      </c>
      <c r="DC82" t="s">
        <v>3</v>
      </c>
      <c r="DD82" t="s">
        <v>3</v>
      </c>
      <c r="DE82" t="s">
        <v>3</v>
      </c>
      <c r="DF82" t="s">
        <v>3</v>
      </c>
      <c r="DG82" t="s">
        <v>3</v>
      </c>
      <c r="DH82" t="s">
        <v>3</v>
      </c>
      <c r="DI82" t="s">
        <v>3</v>
      </c>
      <c r="DJ82" t="s">
        <v>3</v>
      </c>
      <c r="DK82" t="s">
        <v>3</v>
      </c>
      <c r="DL82" t="s">
        <v>3</v>
      </c>
      <c r="DM82" t="s">
        <v>3</v>
      </c>
      <c r="DN82">
        <v>0</v>
      </c>
      <c r="DO82">
        <v>0</v>
      </c>
      <c r="DP82">
        <v>1</v>
      </c>
      <c r="DQ82">
        <v>1</v>
      </c>
      <c r="DU82">
        <v>1009</v>
      </c>
      <c r="DV82" t="s">
        <v>219</v>
      </c>
      <c r="DW82" t="s">
        <v>219</v>
      </c>
      <c r="DX82">
        <v>1000</v>
      </c>
      <c r="EE82">
        <v>39174529</v>
      </c>
      <c r="EF82">
        <v>2</v>
      </c>
      <c r="EG82" t="s">
        <v>17</v>
      </c>
      <c r="EH82">
        <v>0</v>
      </c>
      <c r="EI82" t="s">
        <v>3</v>
      </c>
      <c r="EJ82">
        <v>1</v>
      </c>
      <c r="EK82">
        <v>15001</v>
      </c>
      <c r="EL82" t="s">
        <v>210</v>
      </c>
      <c r="EM82" t="s">
        <v>211</v>
      </c>
      <c r="EO82" t="s">
        <v>3</v>
      </c>
      <c r="EQ82">
        <v>0</v>
      </c>
      <c r="ER82">
        <v>19973.669999999998</v>
      </c>
      <c r="ES82">
        <v>19973.669999999998</v>
      </c>
      <c r="ET82">
        <v>0</v>
      </c>
      <c r="EU82">
        <v>0</v>
      </c>
      <c r="EV82">
        <v>0</v>
      </c>
      <c r="EW82">
        <v>0</v>
      </c>
      <c r="EX82">
        <v>0</v>
      </c>
      <c r="FQ82">
        <v>0</v>
      </c>
      <c r="FR82">
        <f t="shared" si="90"/>
        <v>0</v>
      </c>
      <c r="FS82">
        <v>0</v>
      </c>
      <c r="FT82" t="s">
        <v>20</v>
      </c>
      <c r="FU82" t="s">
        <v>21</v>
      </c>
      <c r="FX82">
        <v>94.5</v>
      </c>
      <c r="FY82">
        <v>46.75</v>
      </c>
      <c r="GA82" t="s">
        <v>3</v>
      </c>
      <c r="GD82">
        <v>0</v>
      </c>
      <c r="GF82">
        <v>772632804</v>
      </c>
      <c r="GG82">
        <v>1</v>
      </c>
      <c r="GH82">
        <v>1</v>
      </c>
      <c r="GI82">
        <v>4</v>
      </c>
      <c r="GJ82">
        <v>0</v>
      </c>
      <c r="GK82">
        <f>ROUND(R82*(R12)/100,2)</f>
        <v>0</v>
      </c>
      <c r="GL82">
        <f t="shared" si="91"/>
        <v>0</v>
      </c>
      <c r="GM82">
        <f t="shared" si="92"/>
        <v>37877.47</v>
      </c>
      <c r="GN82">
        <f t="shared" si="93"/>
        <v>37877.47</v>
      </c>
      <c r="GO82">
        <f t="shared" si="94"/>
        <v>0</v>
      </c>
      <c r="GP82">
        <f t="shared" si="95"/>
        <v>0</v>
      </c>
      <c r="GR82">
        <v>0</v>
      </c>
      <c r="GS82">
        <v>3</v>
      </c>
      <c r="GT82">
        <v>0</v>
      </c>
      <c r="GU82" t="s">
        <v>3</v>
      </c>
      <c r="GV82">
        <f t="shared" si="96"/>
        <v>0</v>
      </c>
      <c r="GW82">
        <v>1</v>
      </c>
      <c r="GX82">
        <f t="shared" si="97"/>
        <v>0</v>
      </c>
      <c r="HA82">
        <v>0</v>
      </c>
      <c r="HB82">
        <v>0</v>
      </c>
      <c r="IK82">
        <v>0</v>
      </c>
    </row>
    <row r="83" spans="1:245" x14ac:dyDescent="0.2">
      <c r="A83">
        <v>17</v>
      </c>
      <c r="B83">
        <v>1</v>
      </c>
      <c r="C83">
        <f>ROW(SmtRes!A200)</f>
        <v>200</v>
      </c>
      <c r="D83">
        <f>ROW(EtalonRes!A201)</f>
        <v>201</v>
      </c>
      <c r="E83" t="s">
        <v>271</v>
      </c>
      <c r="F83" t="s">
        <v>272</v>
      </c>
      <c r="G83" t="s">
        <v>273</v>
      </c>
      <c r="H83" t="s">
        <v>15</v>
      </c>
      <c r="I83">
        <v>4.3929999999999998</v>
      </c>
      <c r="J83">
        <v>0</v>
      </c>
      <c r="O83">
        <f t="shared" si="67"/>
        <v>26251.11</v>
      </c>
      <c r="P83">
        <f t="shared" si="68"/>
        <v>13250.02</v>
      </c>
      <c r="Q83">
        <f t="shared" si="69"/>
        <v>188.84</v>
      </c>
      <c r="R83">
        <f t="shared" si="70"/>
        <v>54.75</v>
      </c>
      <c r="S83">
        <f t="shared" si="71"/>
        <v>12812.25</v>
      </c>
      <c r="T83">
        <f t="shared" si="72"/>
        <v>0</v>
      </c>
      <c r="U83">
        <f t="shared" si="73"/>
        <v>243.89936</v>
      </c>
      <c r="V83">
        <f t="shared" si="74"/>
        <v>0.70287999999999995</v>
      </c>
      <c r="W83">
        <f t="shared" si="75"/>
        <v>0</v>
      </c>
      <c r="X83">
        <f t="shared" si="76"/>
        <v>10293.6</v>
      </c>
      <c r="Y83">
        <f t="shared" si="77"/>
        <v>6433.5</v>
      </c>
      <c r="AA83">
        <v>39269648</v>
      </c>
      <c r="AB83">
        <f t="shared" si="78"/>
        <v>982.84</v>
      </c>
      <c r="AC83">
        <f t="shared" si="98"/>
        <v>496.08</v>
      </c>
      <c r="AD83">
        <f t="shared" si="101"/>
        <v>7.07</v>
      </c>
      <c r="AE83">
        <f t="shared" si="102"/>
        <v>2.0499999999999998</v>
      </c>
      <c r="AF83">
        <f t="shared" si="103"/>
        <v>479.69</v>
      </c>
      <c r="AG83">
        <f t="shared" si="79"/>
        <v>0</v>
      </c>
      <c r="AH83">
        <f t="shared" si="104"/>
        <v>55.52</v>
      </c>
      <c r="AI83">
        <f t="shared" si="105"/>
        <v>0.16</v>
      </c>
      <c r="AJ83">
        <f t="shared" si="80"/>
        <v>0</v>
      </c>
      <c r="AK83">
        <v>982.84</v>
      </c>
      <c r="AL83">
        <v>496.08</v>
      </c>
      <c r="AM83">
        <v>7.07</v>
      </c>
      <c r="AN83">
        <v>2.0499999999999998</v>
      </c>
      <c r="AO83">
        <v>479.69</v>
      </c>
      <c r="AP83">
        <v>0</v>
      </c>
      <c r="AQ83">
        <v>55.52</v>
      </c>
      <c r="AR83">
        <v>0.16</v>
      </c>
      <c r="AS83">
        <v>0</v>
      </c>
      <c r="AT83">
        <v>80</v>
      </c>
      <c r="AU83">
        <v>50</v>
      </c>
      <c r="AV83">
        <v>1</v>
      </c>
      <c r="AW83">
        <v>1</v>
      </c>
      <c r="AZ83">
        <v>6.08</v>
      </c>
      <c r="BA83">
        <v>6.08</v>
      </c>
      <c r="BB83">
        <v>6.08</v>
      </c>
      <c r="BC83">
        <v>6.08</v>
      </c>
      <c r="BD83" t="s">
        <v>3</v>
      </c>
      <c r="BE83" t="s">
        <v>3</v>
      </c>
      <c r="BF83" t="s">
        <v>3</v>
      </c>
      <c r="BG83" t="s">
        <v>3</v>
      </c>
      <c r="BH83">
        <v>0</v>
      </c>
      <c r="BI83">
        <v>1</v>
      </c>
      <c r="BJ83" t="s">
        <v>274</v>
      </c>
      <c r="BM83">
        <v>62001</v>
      </c>
      <c r="BN83">
        <v>0</v>
      </c>
      <c r="BO83" t="s">
        <v>3</v>
      </c>
      <c r="BP83">
        <v>0</v>
      </c>
      <c r="BQ83">
        <v>6</v>
      </c>
      <c r="BR83">
        <v>0</v>
      </c>
      <c r="BS83">
        <v>6.08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3</v>
      </c>
      <c r="BZ83">
        <v>80</v>
      </c>
      <c r="CA83">
        <v>50</v>
      </c>
      <c r="CF83">
        <v>0</v>
      </c>
      <c r="CG83">
        <v>0</v>
      </c>
      <c r="CM83">
        <v>0</v>
      </c>
      <c r="CN83" t="s">
        <v>3</v>
      </c>
      <c r="CO83">
        <v>0</v>
      </c>
      <c r="CP83">
        <f t="shared" si="81"/>
        <v>26251.11</v>
      </c>
      <c r="CQ83">
        <f t="shared" si="82"/>
        <v>3016.1664000000001</v>
      </c>
      <c r="CR83">
        <f t="shared" si="83"/>
        <v>42.985600000000005</v>
      </c>
      <c r="CS83">
        <f t="shared" si="84"/>
        <v>12.463999999999999</v>
      </c>
      <c r="CT83">
        <f t="shared" si="85"/>
        <v>2916.5151999999998</v>
      </c>
      <c r="CU83">
        <f t="shared" si="86"/>
        <v>0</v>
      </c>
      <c r="CV83">
        <f t="shared" si="87"/>
        <v>55.52</v>
      </c>
      <c r="CW83">
        <f t="shared" si="88"/>
        <v>0.16</v>
      </c>
      <c r="CX83">
        <f t="shared" si="89"/>
        <v>0</v>
      </c>
      <c r="CY83">
        <f t="shared" si="99"/>
        <v>10293.6</v>
      </c>
      <c r="CZ83">
        <f t="shared" si="100"/>
        <v>6433.5</v>
      </c>
      <c r="DC83" t="s">
        <v>3</v>
      </c>
      <c r="DD83" t="s">
        <v>3</v>
      </c>
      <c r="DE83" t="s">
        <v>3</v>
      </c>
      <c r="DF83" t="s">
        <v>3</v>
      </c>
      <c r="DG83" t="s">
        <v>3</v>
      </c>
      <c r="DH83" t="s">
        <v>3</v>
      </c>
      <c r="DI83" t="s">
        <v>3</v>
      </c>
      <c r="DJ83" t="s">
        <v>3</v>
      </c>
      <c r="DK83" t="s">
        <v>3</v>
      </c>
      <c r="DL83" t="s">
        <v>3</v>
      </c>
      <c r="DM83" t="s">
        <v>3</v>
      </c>
      <c r="DN83">
        <v>0</v>
      </c>
      <c r="DO83">
        <v>0</v>
      </c>
      <c r="DP83">
        <v>1</v>
      </c>
      <c r="DQ83">
        <v>1</v>
      </c>
      <c r="DU83">
        <v>1005</v>
      </c>
      <c r="DV83" t="s">
        <v>15</v>
      </c>
      <c r="DW83" t="s">
        <v>15</v>
      </c>
      <c r="DX83">
        <v>100</v>
      </c>
      <c r="EE83">
        <v>39174587</v>
      </c>
      <c r="EF83">
        <v>6</v>
      </c>
      <c r="EG83" t="s">
        <v>31</v>
      </c>
      <c r="EH83">
        <v>0</v>
      </c>
      <c r="EI83" t="s">
        <v>3</v>
      </c>
      <c r="EJ83">
        <v>1</v>
      </c>
      <c r="EK83">
        <v>62001</v>
      </c>
      <c r="EL83" t="s">
        <v>237</v>
      </c>
      <c r="EM83" t="s">
        <v>238</v>
      </c>
      <c r="EO83" t="s">
        <v>3</v>
      </c>
      <c r="EQ83">
        <v>0</v>
      </c>
      <c r="ER83">
        <v>982.84</v>
      </c>
      <c r="ES83">
        <v>496.08</v>
      </c>
      <c r="ET83">
        <v>7.07</v>
      </c>
      <c r="EU83">
        <v>2.0499999999999998</v>
      </c>
      <c r="EV83">
        <v>479.69</v>
      </c>
      <c r="EW83">
        <v>55.52</v>
      </c>
      <c r="EX83">
        <v>0.16</v>
      </c>
      <c r="EY83">
        <v>0</v>
      </c>
      <c r="FQ83">
        <v>0</v>
      </c>
      <c r="FR83">
        <f t="shared" si="90"/>
        <v>0</v>
      </c>
      <c r="FS83">
        <v>0</v>
      </c>
      <c r="FX83">
        <v>80</v>
      </c>
      <c r="FY83">
        <v>50</v>
      </c>
      <c r="GA83" t="s">
        <v>3</v>
      </c>
      <c r="GD83">
        <v>0</v>
      </c>
      <c r="GF83">
        <v>-1235854193</v>
      </c>
      <c r="GG83">
        <v>1</v>
      </c>
      <c r="GH83">
        <v>1</v>
      </c>
      <c r="GI83">
        <v>4</v>
      </c>
      <c r="GJ83">
        <v>0</v>
      </c>
      <c r="GK83">
        <f>ROUND(R83*(R12)/100,2)</f>
        <v>0</v>
      </c>
      <c r="GL83">
        <f t="shared" si="91"/>
        <v>0</v>
      </c>
      <c r="GM83">
        <f t="shared" si="92"/>
        <v>42978.21</v>
      </c>
      <c r="GN83">
        <f t="shared" si="93"/>
        <v>42978.21</v>
      </c>
      <c r="GO83">
        <f t="shared" si="94"/>
        <v>0</v>
      </c>
      <c r="GP83">
        <f t="shared" si="95"/>
        <v>0</v>
      </c>
      <c r="GR83">
        <v>0</v>
      </c>
      <c r="GS83">
        <v>3</v>
      </c>
      <c r="GT83">
        <v>0</v>
      </c>
      <c r="GU83" t="s">
        <v>3</v>
      </c>
      <c r="GV83">
        <f t="shared" si="96"/>
        <v>0</v>
      </c>
      <c r="GW83">
        <v>1</v>
      </c>
      <c r="GX83">
        <f t="shared" si="97"/>
        <v>0</v>
      </c>
      <c r="HA83">
        <v>0</v>
      </c>
      <c r="HB83">
        <v>0</v>
      </c>
      <c r="IK83">
        <v>0</v>
      </c>
    </row>
    <row r="84" spans="1:245" x14ac:dyDescent="0.2">
      <c r="A84">
        <v>18</v>
      </c>
      <c r="B84">
        <v>1</v>
      </c>
      <c r="C84">
        <v>198</v>
      </c>
      <c r="E84" t="s">
        <v>275</v>
      </c>
      <c r="F84" t="s">
        <v>276</v>
      </c>
      <c r="G84" t="s">
        <v>277</v>
      </c>
      <c r="H84" t="s">
        <v>219</v>
      </c>
      <c r="I84">
        <f>I83*J84</f>
        <v>7.863500000000001E-2</v>
      </c>
      <c r="J84">
        <v>1.79000682904621E-2</v>
      </c>
      <c r="O84">
        <f t="shared" si="67"/>
        <v>16434.8</v>
      </c>
      <c r="P84">
        <f t="shared" si="68"/>
        <v>16434.8</v>
      </c>
      <c r="Q84">
        <f t="shared" si="69"/>
        <v>0</v>
      </c>
      <c r="R84">
        <f t="shared" si="70"/>
        <v>0</v>
      </c>
      <c r="S84">
        <f t="shared" si="71"/>
        <v>0</v>
      </c>
      <c r="T84">
        <f t="shared" si="72"/>
        <v>0</v>
      </c>
      <c r="U84">
        <f t="shared" si="73"/>
        <v>0</v>
      </c>
      <c r="V84">
        <f t="shared" si="74"/>
        <v>0</v>
      </c>
      <c r="W84">
        <f t="shared" si="75"/>
        <v>0</v>
      </c>
      <c r="X84">
        <f t="shared" si="76"/>
        <v>0</v>
      </c>
      <c r="Y84">
        <f t="shared" si="77"/>
        <v>0</v>
      </c>
      <c r="AA84">
        <v>39269648</v>
      </c>
      <c r="AB84">
        <f t="shared" si="78"/>
        <v>34375.18</v>
      </c>
      <c r="AC84">
        <f t="shared" si="98"/>
        <v>34375.18</v>
      </c>
      <c r="AD84">
        <f t="shared" si="101"/>
        <v>0</v>
      </c>
      <c r="AE84">
        <f t="shared" si="102"/>
        <v>0</v>
      </c>
      <c r="AF84">
        <f t="shared" si="103"/>
        <v>0</v>
      </c>
      <c r="AG84">
        <f t="shared" si="79"/>
        <v>0</v>
      </c>
      <c r="AH84">
        <f t="shared" si="104"/>
        <v>0</v>
      </c>
      <c r="AI84">
        <f t="shared" si="105"/>
        <v>0</v>
      </c>
      <c r="AJ84">
        <f t="shared" si="80"/>
        <v>0</v>
      </c>
      <c r="AK84">
        <v>34375.18</v>
      </c>
      <c r="AL84">
        <v>34375.18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95</v>
      </c>
      <c r="AU84">
        <v>47</v>
      </c>
      <c r="AV84">
        <v>1</v>
      </c>
      <c r="AW84">
        <v>1</v>
      </c>
      <c r="AZ84">
        <v>6.08</v>
      </c>
      <c r="BA84">
        <v>1</v>
      </c>
      <c r="BB84">
        <v>1</v>
      </c>
      <c r="BC84">
        <v>6.08</v>
      </c>
      <c r="BD84" t="s">
        <v>3</v>
      </c>
      <c r="BE84" t="s">
        <v>3</v>
      </c>
      <c r="BF84" t="s">
        <v>3</v>
      </c>
      <c r="BG84" t="s">
        <v>3</v>
      </c>
      <c r="BH84">
        <v>3</v>
      </c>
      <c r="BI84">
        <v>1</v>
      </c>
      <c r="BJ84" t="s">
        <v>278</v>
      </c>
      <c r="BM84">
        <v>15001</v>
      </c>
      <c r="BN84">
        <v>0</v>
      </c>
      <c r="BO84" t="s">
        <v>3</v>
      </c>
      <c r="BP84">
        <v>0</v>
      </c>
      <c r="BQ84">
        <v>2</v>
      </c>
      <c r="BR84">
        <v>0</v>
      </c>
      <c r="BS84">
        <v>1</v>
      </c>
      <c r="BT84">
        <v>1</v>
      </c>
      <c r="BU84">
        <v>1</v>
      </c>
      <c r="BV84">
        <v>1</v>
      </c>
      <c r="BW84">
        <v>1</v>
      </c>
      <c r="BX84">
        <v>1</v>
      </c>
      <c r="BY84" t="s">
        <v>3</v>
      </c>
      <c r="BZ84">
        <v>105</v>
      </c>
      <c r="CA84">
        <v>55</v>
      </c>
      <c r="CF84">
        <v>0</v>
      </c>
      <c r="CG84">
        <v>0</v>
      </c>
      <c r="CM84">
        <v>0</v>
      </c>
      <c r="CN84" t="s">
        <v>3</v>
      </c>
      <c r="CO84">
        <v>0</v>
      </c>
      <c r="CP84">
        <f t="shared" si="81"/>
        <v>16434.8</v>
      </c>
      <c r="CQ84">
        <f t="shared" si="82"/>
        <v>209001.0944</v>
      </c>
      <c r="CR84">
        <f t="shared" si="83"/>
        <v>0</v>
      </c>
      <c r="CS84">
        <f t="shared" si="84"/>
        <v>0</v>
      </c>
      <c r="CT84">
        <f t="shared" si="85"/>
        <v>0</v>
      </c>
      <c r="CU84">
        <f t="shared" si="86"/>
        <v>0</v>
      </c>
      <c r="CV84">
        <f t="shared" si="87"/>
        <v>0</v>
      </c>
      <c r="CW84">
        <f t="shared" si="88"/>
        <v>0</v>
      </c>
      <c r="CX84">
        <f t="shared" si="89"/>
        <v>0</v>
      </c>
      <c r="CY84">
        <f t="shared" si="99"/>
        <v>0</v>
      </c>
      <c r="CZ84">
        <f t="shared" si="100"/>
        <v>0</v>
      </c>
      <c r="DC84" t="s">
        <v>3</v>
      </c>
      <c r="DD84" t="s">
        <v>3</v>
      </c>
      <c r="DE84" t="s">
        <v>3</v>
      </c>
      <c r="DF84" t="s">
        <v>3</v>
      </c>
      <c r="DG84" t="s">
        <v>3</v>
      </c>
      <c r="DH84" t="s">
        <v>3</v>
      </c>
      <c r="DI84" t="s">
        <v>3</v>
      </c>
      <c r="DJ84" t="s">
        <v>3</v>
      </c>
      <c r="DK84" t="s">
        <v>3</v>
      </c>
      <c r="DL84" t="s">
        <v>3</v>
      </c>
      <c r="DM84" t="s">
        <v>3</v>
      </c>
      <c r="DN84">
        <v>0</v>
      </c>
      <c r="DO84">
        <v>0</v>
      </c>
      <c r="DP84">
        <v>1</v>
      </c>
      <c r="DQ84">
        <v>1</v>
      </c>
      <c r="DU84">
        <v>1009</v>
      </c>
      <c r="DV84" t="s">
        <v>219</v>
      </c>
      <c r="DW84" t="s">
        <v>219</v>
      </c>
      <c r="DX84">
        <v>1000</v>
      </c>
      <c r="EE84">
        <v>39174529</v>
      </c>
      <c r="EF84">
        <v>2</v>
      </c>
      <c r="EG84" t="s">
        <v>17</v>
      </c>
      <c r="EH84">
        <v>0</v>
      </c>
      <c r="EI84" t="s">
        <v>3</v>
      </c>
      <c r="EJ84">
        <v>1</v>
      </c>
      <c r="EK84">
        <v>15001</v>
      </c>
      <c r="EL84" t="s">
        <v>210</v>
      </c>
      <c r="EM84" t="s">
        <v>211</v>
      </c>
      <c r="EO84" t="s">
        <v>3</v>
      </c>
      <c r="EQ84">
        <v>0</v>
      </c>
      <c r="ER84">
        <v>34375.18</v>
      </c>
      <c r="ES84">
        <v>34375.18</v>
      </c>
      <c r="ET84">
        <v>0</v>
      </c>
      <c r="EU84">
        <v>0</v>
      </c>
      <c r="EV84">
        <v>0</v>
      </c>
      <c r="EW84">
        <v>0</v>
      </c>
      <c r="EX84">
        <v>0</v>
      </c>
      <c r="FQ84">
        <v>0</v>
      </c>
      <c r="FR84">
        <f t="shared" si="90"/>
        <v>0</v>
      </c>
      <c r="FS84">
        <v>0</v>
      </c>
      <c r="FT84" t="s">
        <v>20</v>
      </c>
      <c r="FU84" t="s">
        <v>21</v>
      </c>
      <c r="FX84">
        <v>94.5</v>
      </c>
      <c r="FY84">
        <v>46.75</v>
      </c>
      <c r="GA84" t="s">
        <v>3</v>
      </c>
      <c r="GD84">
        <v>0</v>
      </c>
      <c r="GF84">
        <v>-1981045358</v>
      </c>
      <c r="GG84">
        <v>1</v>
      </c>
      <c r="GH84">
        <v>1</v>
      </c>
      <c r="GI84">
        <v>4</v>
      </c>
      <c r="GJ84">
        <v>0</v>
      </c>
      <c r="GK84">
        <f>ROUND(R84*(R12)/100,2)</f>
        <v>0</v>
      </c>
      <c r="GL84">
        <f t="shared" si="91"/>
        <v>0</v>
      </c>
      <c r="GM84">
        <f t="shared" si="92"/>
        <v>16434.8</v>
      </c>
      <c r="GN84">
        <f t="shared" si="93"/>
        <v>16434.8</v>
      </c>
      <c r="GO84">
        <f t="shared" si="94"/>
        <v>0</v>
      </c>
      <c r="GP84">
        <f t="shared" si="95"/>
        <v>0</v>
      </c>
      <c r="GR84">
        <v>0</v>
      </c>
      <c r="GS84">
        <v>3</v>
      </c>
      <c r="GT84">
        <v>0</v>
      </c>
      <c r="GU84" t="s">
        <v>3</v>
      </c>
      <c r="GV84">
        <f t="shared" si="96"/>
        <v>0</v>
      </c>
      <c r="GW84">
        <v>1</v>
      </c>
      <c r="GX84">
        <f t="shared" si="97"/>
        <v>0</v>
      </c>
      <c r="HA84">
        <v>0</v>
      </c>
      <c r="HB84">
        <v>0</v>
      </c>
      <c r="IK84">
        <v>0</v>
      </c>
    </row>
    <row r="85" spans="1:245" x14ac:dyDescent="0.2">
      <c r="A85">
        <v>18</v>
      </c>
      <c r="B85">
        <v>1</v>
      </c>
      <c r="C85">
        <v>197</v>
      </c>
      <c r="E85" t="s">
        <v>279</v>
      </c>
      <c r="F85" t="s">
        <v>263</v>
      </c>
      <c r="G85" t="s">
        <v>280</v>
      </c>
      <c r="H85" t="s">
        <v>219</v>
      </c>
      <c r="I85">
        <f>I83*J85</f>
        <v>7.863500000000001E-2</v>
      </c>
      <c r="J85">
        <v>1.79000682904621E-2</v>
      </c>
      <c r="O85">
        <f t="shared" si="67"/>
        <v>0</v>
      </c>
      <c r="P85">
        <f t="shared" si="68"/>
        <v>0</v>
      </c>
      <c r="Q85">
        <f t="shared" si="69"/>
        <v>0</v>
      </c>
      <c r="R85">
        <f t="shared" si="70"/>
        <v>0</v>
      </c>
      <c r="S85">
        <f t="shared" si="71"/>
        <v>0</v>
      </c>
      <c r="T85">
        <f t="shared" si="72"/>
        <v>0</v>
      </c>
      <c r="U85">
        <f t="shared" si="73"/>
        <v>0</v>
      </c>
      <c r="V85">
        <f t="shared" si="74"/>
        <v>0</v>
      </c>
      <c r="W85">
        <f t="shared" si="75"/>
        <v>0</v>
      </c>
      <c r="X85">
        <f t="shared" si="76"/>
        <v>0</v>
      </c>
      <c r="Y85">
        <f t="shared" si="77"/>
        <v>0</v>
      </c>
      <c r="AA85">
        <v>39269648</v>
      </c>
      <c r="AB85">
        <f t="shared" si="78"/>
        <v>0</v>
      </c>
      <c r="AC85">
        <f t="shared" si="98"/>
        <v>0</v>
      </c>
      <c r="AD85">
        <f t="shared" si="101"/>
        <v>0</v>
      </c>
      <c r="AE85">
        <f t="shared" si="102"/>
        <v>0</v>
      </c>
      <c r="AF85">
        <f t="shared" si="103"/>
        <v>0</v>
      </c>
      <c r="AG85">
        <f t="shared" si="79"/>
        <v>0</v>
      </c>
      <c r="AH85">
        <f t="shared" si="104"/>
        <v>0</v>
      </c>
      <c r="AI85">
        <f t="shared" si="105"/>
        <v>0</v>
      </c>
      <c r="AJ85">
        <f t="shared" si="80"/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80</v>
      </c>
      <c r="AU85">
        <v>50</v>
      </c>
      <c r="AV85">
        <v>1</v>
      </c>
      <c r="AW85">
        <v>1</v>
      </c>
      <c r="AZ85">
        <v>6.08</v>
      </c>
      <c r="BA85">
        <v>1</v>
      </c>
      <c r="BB85">
        <v>1</v>
      </c>
      <c r="BC85">
        <v>6.08</v>
      </c>
      <c r="BD85" t="s">
        <v>3</v>
      </c>
      <c r="BE85" t="s">
        <v>3</v>
      </c>
      <c r="BF85" t="s">
        <v>3</v>
      </c>
      <c r="BG85" t="s">
        <v>3</v>
      </c>
      <c r="BH85">
        <v>3</v>
      </c>
      <c r="BI85">
        <v>1</v>
      </c>
      <c r="BJ85" t="s">
        <v>3</v>
      </c>
      <c r="BM85">
        <v>62001</v>
      </c>
      <c r="BN85">
        <v>0</v>
      </c>
      <c r="BO85" t="s">
        <v>3</v>
      </c>
      <c r="BP85">
        <v>0</v>
      </c>
      <c r="BQ85">
        <v>6</v>
      </c>
      <c r="BR85">
        <v>0</v>
      </c>
      <c r="BS85">
        <v>1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3</v>
      </c>
      <c r="BZ85">
        <v>80</v>
      </c>
      <c r="CA85">
        <v>50</v>
      </c>
      <c r="CF85">
        <v>0</v>
      </c>
      <c r="CG85">
        <v>0</v>
      </c>
      <c r="CM85">
        <v>0</v>
      </c>
      <c r="CN85" t="s">
        <v>3</v>
      </c>
      <c r="CO85">
        <v>0</v>
      </c>
      <c r="CP85">
        <f t="shared" si="81"/>
        <v>0</v>
      </c>
      <c r="CQ85">
        <f t="shared" si="82"/>
        <v>0</v>
      </c>
      <c r="CR85">
        <f t="shared" si="83"/>
        <v>0</v>
      </c>
      <c r="CS85">
        <f t="shared" si="84"/>
        <v>0</v>
      </c>
      <c r="CT85">
        <f t="shared" si="85"/>
        <v>0</v>
      </c>
      <c r="CU85">
        <f t="shared" si="86"/>
        <v>0</v>
      </c>
      <c r="CV85">
        <f t="shared" si="87"/>
        <v>0</v>
      </c>
      <c r="CW85">
        <f t="shared" si="88"/>
        <v>0</v>
      </c>
      <c r="CX85">
        <f t="shared" si="89"/>
        <v>0</v>
      </c>
      <c r="CY85">
        <f t="shared" si="99"/>
        <v>0</v>
      </c>
      <c r="CZ85">
        <f t="shared" si="100"/>
        <v>0</v>
      </c>
      <c r="DC85" t="s">
        <v>3</v>
      </c>
      <c r="DD85" t="s">
        <v>3</v>
      </c>
      <c r="DE85" t="s">
        <v>3</v>
      </c>
      <c r="DF85" t="s">
        <v>3</v>
      </c>
      <c r="DG85" t="s">
        <v>3</v>
      </c>
      <c r="DH85" t="s">
        <v>3</v>
      </c>
      <c r="DI85" t="s">
        <v>3</v>
      </c>
      <c r="DJ85" t="s">
        <v>3</v>
      </c>
      <c r="DK85" t="s">
        <v>3</v>
      </c>
      <c r="DL85" t="s">
        <v>3</v>
      </c>
      <c r="DM85" t="s">
        <v>3</v>
      </c>
      <c r="DN85">
        <v>0</v>
      </c>
      <c r="DO85">
        <v>0</v>
      </c>
      <c r="DP85">
        <v>1</v>
      </c>
      <c r="DQ85">
        <v>1</v>
      </c>
      <c r="DU85">
        <v>1009</v>
      </c>
      <c r="DV85" t="s">
        <v>219</v>
      </c>
      <c r="DW85" t="s">
        <v>219</v>
      </c>
      <c r="DX85">
        <v>1000</v>
      </c>
      <c r="EE85">
        <v>39174587</v>
      </c>
      <c r="EF85">
        <v>6</v>
      </c>
      <c r="EG85" t="s">
        <v>31</v>
      </c>
      <c r="EH85">
        <v>0</v>
      </c>
      <c r="EI85" t="s">
        <v>3</v>
      </c>
      <c r="EJ85">
        <v>1</v>
      </c>
      <c r="EK85">
        <v>62001</v>
      </c>
      <c r="EL85" t="s">
        <v>237</v>
      </c>
      <c r="EM85" t="s">
        <v>238</v>
      </c>
      <c r="EO85" t="s">
        <v>3</v>
      </c>
      <c r="EQ85">
        <v>0</v>
      </c>
      <c r="ER85">
        <v>0</v>
      </c>
      <c r="ES85">
        <v>0</v>
      </c>
      <c r="ET85">
        <v>0</v>
      </c>
      <c r="EU85">
        <v>0</v>
      </c>
      <c r="EV85">
        <v>0</v>
      </c>
      <c r="EW85">
        <v>0</v>
      </c>
      <c r="EX85">
        <v>0</v>
      </c>
      <c r="FQ85">
        <v>0</v>
      </c>
      <c r="FR85">
        <f t="shared" si="90"/>
        <v>0</v>
      </c>
      <c r="FS85">
        <v>0</v>
      </c>
      <c r="FX85">
        <v>80</v>
      </c>
      <c r="FY85">
        <v>50</v>
      </c>
      <c r="GA85" t="s">
        <v>246</v>
      </c>
      <c r="GD85">
        <v>0</v>
      </c>
      <c r="GF85">
        <v>84301199</v>
      </c>
      <c r="GG85">
        <v>1</v>
      </c>
      <c r="GH85">
        <v>1</v>
      </c>
      <c r="GI85">
        <v>4</v>
      </c>
      <c r="GJ85">
        <v>0</v>
      </c>
      <c r="GK85">
        <f>ROUND(R85*(R12)/100,2)</f>
        <v>0</v>
      </c>
      <c r="GL85">
        <f t="shared" si="91"/>
        <v>0</v>
      </c>
      <c r="GM85">
        <f t="shared" si="92"/>
        <v>0</v>
      </c>
      <c r="GN85">
        <f t="shared" si="93"/>
        <v>0</v>
      </c>
      <c r="GO85">
        <f t="shared" si="94"/>
        <v>0</v>
      </c>
      <c r="GP85">
        <f t="shared" si="95"/>
        <v>0</v>
      </c>
      <c r="GR85">
        <v>0</v>
      </c>
      <c r="GS85">
        <v>4</v>
      </c>
      <c r="GT85">
        <v>0</v>
      </c>
      <c r="GU85" t="s">
        <v>3</v>
      </c>
      <c r="GV85">
        <f t="shared" si="96"/>
        <v>0</v>
      </c>
      <c r="GW85">
        <v>1</v>
      </c>
      <c r="GX85">
        <f t="shared" si="97"/>
        <v>0</v>
      </c>
      <c r="HA85">
        <v>0</v>
      </c>
      <c r="HB85">
        <v>0</v>
      </c>
      <c r="IK85">
        <v>0</v>
      </c>
    </row>
    <row r="86" spans="1:245" x14ac:dyDescent="0.2">
      <c r="A86">
        <v>17</v>
      </c>
      <c r="B86">
        <v>1</v>
      </c>
      <c r="C86">
        <f>ROW(SmtRes!A206)</f>
        <v>206</v>
      </c>
      <c r="D86">
        <f>ROW(EtalonRes!A207)</f>
        <v>207</v>
      </c>
      <c r="E86" t="s">
        <v>281</v>
      </c>
      <c r="F86" t="s">
        <v>282</v>
      </c>
      <c r="G86" t="s">
        <v>283</v>
      </c>
      <c r="H86" t="s">
        <v>15</v>
      </c>
      <c r="I86">
        <f>ROUND(439.3/100,9)</f>
        <v>4.3929999999999998</v>
      </c>
      <c r="J86">
        <v>0</v>
      </c>
      <c r="O86">
        <f t="shared" si="67"/>
        <v>2430.83</v>
      </c>
      <c r="P86">
        <f t="shared" si="68"/>
        <v>4.8099999999999996</v>
      </c>
      <c r="Q86">
        <f t="shared" si="69"/>
        <v>32.590000000000003</v>
      </c>
      <c r="R86">
        <f t="shared" si="70"/>
        <v>8.81</v>
      </c>
      <c r="S86">
        <f t="shared" si="71"/>
        <v>2393.4299999999998</v>
      </c>
      <c r="T86">
        <f t="shared" si="72"/>
        <v>0</v>
      </c>
      <c r="U86">
        <f t="shared" si="73"/>
        <v>40.920794999999998</v>
      </c>
      <c r="V86">
        <f t="shared" si="74"/>
        <v>0.10982500000000001</v>
      </c>
      <c r="W86">
        <f t="shared" si="75"/>
        <v>0</v>
      </c>
      <c r="X86">
        <f t="shared" si="76"/>
        <v>2282.13</v>
      </c>
      <c r="Y86">
        <f t="shared" si="77"/>
        <v>1129.05</v>
      </c>
      <c r="AA86">
        <v>39269648</v>
      </c>
      <c r="AB86">
        <f t="shared" si="78"/>
        <v>91.01</v>
      </c>
      <c r="AC86">
        <f t="shared" si="98"/>
        <v>0.18</v>
      </c>
      <c r="AD86">
        <f>ROUND(((((ET86*1.25))-((EU86*1.25)))+AE86),2)</f>
        <v>1.22</v>
      </c>
      <c r="AE86">
        <f>ROUND(((EU86*1.25)),2)</f>
        <v>0.33</v>
      </c>
      <c r="AF86">
        <f>ROUND(((EV86*1.15)),2)</f>
        <v>89.61</v>
      </c>
      <c r="AG86">
        <f t="shared" si="79"/>
        <v>0</v>
      </c>
      <c r="AH86">
        <f>((EW86*1.15))</f>
        <v>9.3149999999999995</v>
      </c>
      <c r="AI86">
        <f>((EX86*1.25))</f>
        <v>2.5000000000000001E-2</v>
      </c>
      <c r="AJ86">
        <f t="shared" si="80"/>
        <v>0</v>
      </c>
      <c r="AK86">
        <v>79.069999999999993</v>
      </c>
      <c r="AL86">
        <v>0.18</v>
      </c>
      <c r="AM86">
        <v>0.97</v>
      </c>
      <c r="AN86">
        <v>0.26</v>
      </c>
      <c r="AO86">
        <v>77.92</v>
      </c>
      <c r="AP86">
        <v>0</v>
      </c>
      <c r="AQ86">
        <v>8.1</v>
      </c>
      <c r="AR86">
        <v>0.02</v>
      </c>
      <c r="AS86">
        <v>0</v>
      </c>
      <c r="AT86">
        <v>95</v>
      </c>
      <c r="AU86">
        <v>47</v>
      </c>
      <c r="AV86">
        <v>1</v>
      </c>
      <c r="AW86">
        <v>1</v>
      </c>
      <c r="AZ86">
        <v>6.08</v>
      </c>
      <c r="BA86">
        <v>6.08</v>
      </c>
      <c r="BB86">
        <v>6.08</v>
      </c>
      <c r="BC86">
        <v>6.08</v>
      </c>
      <c r="BD86" t="s">
        <v>3</v>
      </c>
      <c r="BE86" t="s">
        <v>3</v>
      </c>
      <c r="BF86" t="s">
        <v>3</v>
      </c>
      <c r="BG86" t="s">
        <v>3</v>
      </c>
      <c r="BH86">
        <v>0</v>
      </c>
      <c r="BI86">
        <v>1</v>
      </c>
      <c r="BJ86" t="s">
        <v>284</v>
      </c>
      <c r="BM86">
        <v>15001</v>
      </c>
      <c r="BN86">
        <v>0</v>
      </c>
      <c r="BO86" t="s">
        <v>3</v>
      </c>
      <c r="BP86">
        <v>0</v>
      </c>
      <c r="BQ86">
        <v>2</v>
      </c>
      <c r="BR86">
        <v>0</v>
      </c>
      <c r="BS86">
        <v>6.08</v>
      </c>
      <c r="BT86">
        <v>1</v>
      </c>
      <c r="BU86">
        <v>1</v>
      </c>
      <c r="BV86">
        <v>1</v>
      </c>
      <c r="BW86">
        <v>1</v>
      </c>
      <c r="BX86">
        <v>1</v>
      </c>
      <c r="BY86" t="s">
        <v>3</v>
      </c>
      <c r="BZ86">
        <v>105</v>
      </c>
      <c r="CA86">
        <v>55</v>
      </c>
      <c r="CF86">
        <v>0</v>
      </c>
      <c r="CG86">
        <v>0</v>
      </c>
      <c r="CM86">
        <v>0</v>
      </c>
      <c r="CN86" t="s">
        <v>1308</v>
      </c>
      <c r="CO86">
        <v>0</v>
      </c>
      <c r="CP86">
        <f t="shared" si="81"/>
        <v>2430.83</v>
      </c>
      <c r="CQ86">
        <f t="shared" si="82"/>
        <v>1.0944</v>
      </c>
      <c r="CR86">
        <f t="shared" si="83"/>
        <v>7.4176000000000002</v>
      </c>
      <c r="CS86">
        <f t="shared" si="84"/>
        <v>2.0064000000000002</v>
      </c>
      <c r="CT86">
        <f t="shared" si="85"/>
        <v>544.8288</v>
      </c>
      <c r="CU86">
        <f t="shared" si="86"/>
        <v>0</v>
      </c>
      <c r="CV86">
        <f t="shared" si="87"/>
        <v>9.3149999999999995</v>
      </c>
      <c r="CW86">
        <f t="shared" si="88"/>
        <v>2.5000000000000001E-2</v>
      </c>
      <c r="CX86">
        <f t="shared" si="89"/>
        <v>0</v>
      </c>
      <c r="CY86">
        <f t="shared" si="99"/>
        <v>2282.1279999999997</v>
      </c>
      <c r="CZ86">
        <f t="shared" si="100"/>
        <v>1129.0527999999999</v>
      </c>
      <c r="DC86" t="s">
        <v>3</v>
      </c>
      <c r="DD86" t="s">
        <v>3</v>
      </c>
      <c r="DE86" t="s">
        <v>81</v>
      </c>
      <c r="DF86" t="s">
        <v>81</v>
      </c>
      <c r="DG86" t="s">
        <v>82</v>
      </c>
      <c r="DH86" t="s">
        <v>3</v>
      </c>
      <c r="DI86" t="s">
        <v>82</v>
      </c>
      <c r="DJ86" t="s">
        <v>81</v>
      </c>
      <c r="DK86" t="s">
        <v>3</v>
      </c>
      <c r="DL86" t="s">
        <v>3</v>
      </c>
      <c r="DM86" t="s">
        <v>3</v>
      </c>
      <c r="DN86">
        <v>0</v>
      </c>
      <c r="DO86">
        <v>0</v>
      </c>
      <c r="DP86">
        <v>1</v>
      </c>
      <c r="DQ86">
        <v>1</v>
      </c>
      <c r="DU86">
        <v>1005</v>
      </c>
      <c r="DV86" t="s">
        <v>15</v>
      </c>
      <c r="DW86" t="s">
        <v>15</v>
      </c>
      <c r="DX86">
        <v>100</v>
      </c>
      <c r="EE86">
        <v>39174529</v>
      </c>
      <c r="EF86">
        <v>2</v>
      </c>
      <c r="EG86" t="s">
        <v>17</v>
      </c>
      <c r="EH86">
        <v>0</v>
      </c>
      <c r="EI86" t="s">
        <v>3</v>
      </c>
      <c r="EJ86">
        <v>1</v>
      </c>
      <c r="EK86">
        <v>15001</v>
      </c>
      <c r="EL86" t="s">
        <v>210</v>
      </c>
      <c r="EM86" t="s">
        <v>211</v>
      </c>
      <c r="EO86" t="s">
        <v>85</v>
      </c>
      <c r="EQ86">
        <v>0</v>
      </c>
      <c r="ER86">
        <v>79.069999999999993</v>
      </c>
      <c r="ES86">
        <v>0.18</v>
      </c>
      <c r="ET86">
        <v>0.97</v>
      </c>
      <c r="EU86">
        <v>0.26</v>
      </c>
      <c r="EV86">
        <v>77.92</v>
      </c>
      <c r="EW86">
        <v>8.1</v>
      </c>
      <c r="EX86">
        <v>0.02</v>
      </c>
      <c r="EY86">
        <v>0</v>
      </c>
      <c r="FQ86">
        <v>0</v>
      </c>
      <c r="FR86">
        <f t="shared" si="90"/>
        <v>0</v>
      </c>
      <c r="FS86">
        <v>0</v>
      </c>
      <c r="FT86" t="s">
        <v>20</v>
      </c>
      <c r="FU86" t="s">
        <v>21</v>
      </c>
      <c r="FX86">
        <v>94.5</v>
      </c>
      <c r="FY86">
        <v>46.75</v>
      </c>
      <c r="GA86" t="s">
        <v>3</v>
      </c>
      <c r="GD86">
        <v>0</v>
      </c>
      <c r="GF86">
        <v>1138646690</v>
      </c>
      <c r="GG86">
        <v>1</v>
      </c>
      <c r="GH86">
        <v>1</v>
      </c>
      <c r="GI86">
        <v>4</v>
      </c>
      <c r="GJ86">
        <v>0</v>
      </c>
      <c r="GK86">
        <f>ROUND(R86*(R12)/100,2)</f>
        <v>0</v>
      </c>
      <c r="GL86">
        <f t="shared" si="91"/>
        <v>0</v>
      </c>
      <c r="GM86">
        <f t="shared" si="92"/>
        <v>5842.01</v>
      </c>
      <c r="GN86">
        <f t="shared" si="93"/>
        <v>5842.01</v>
      </c>
      <c r="GO86">
        <f t="shared" si="94"/>
        <v>0</v>
      </c>
      <c r="GP86">
        <f t="shared" si="95"/>
        <v>0</v>
      </c>
      <c r="GR86">
        <v>0</v>
      </c>
      <c r="GS86">
        <v>3</v>
      </c>
      <c r="GT86">
        <v>0</v>
      </c>
      <c r="GU86" t="s">
        <v>3</v>
      </c>
      <c r="GV86">
        <f t="shared" si="96"/>
        <v>0</v>
      </c>
      <c r="GW86">
        <v>1</v>
      </c>
      <c r="GX86">
        <f t="shared" si="97"/>
        <v>0</v>
      </c>
      <c r="HA86">
        <v>0</v>
      </c>
      <c r="HB86">
        <v>0</v>
      </c>
      <c r="IK86">
        <v>0</v>
      </c>
    </row>
    <row r="87" spans="1:245" x14ac:dyDescent="0.2">
      <c r="A87">
        <v>18</v>
      </c>
      <c r="B87">
        <v>1</v>
      </c>
      <c r="C87">
        <v>206</v>
      </c>
      <c r="E87" t="s">
        <v>285</v>
      </c>
      <c r="F87" t="s">
        <v>286</v>
      </c>
      <c r="G87" t="s">
        <v>287</v>
      </c>
      <c r="H87" t="s">
        <v>219</v>
      </c>
      <c r="I87">
        <f>I86*J87</f>
        <v>5.7109E-2</v>
      </c>
      <c r="J87">
        <v>1.3000000000000001E-2</v>
      </c>
      <c r="O87">
        <f t="shared" si="67"/>
        <v>6385.48</v>
      </c>
      <c r="P87">
        <f t="shared" si="68"/>
        <v>6385.48</v>
      </c>
      <c r="Q87">
        <f t="shared" si="69"/>
        <v>0</v>
      </c>
      <c r="R87">
        <f t="shared" si="70"/>
        <v>0</v>
      </c>
      <c r="S87">
        <f t="shared" si="71"/>
        <v>0</v>
      </c>
      <c r="T87">
        <f t="shared" si="72"/>
        <v>0</v>
      </c>
      <c r="U87">
        <f t="shared" si="73"/>
        <v>0</v>
      </c>
      <c r="V87">
        <f t="shared" si="74"/>
        <v>0</v>
      </c>
      <c r="W87">
        <f t="shared" si="75"/>
        <v>0</v>
      </c>
      <c r="X87">
        <f t="shared" si="76"/>
        <v>0</v>
      </c>
      <c r="Y87">
        <f t="shared" si="77"/>
        <v>0</v>
      </c>
      <c r="AA87">
        <v>39269648</v>
      </c>
      <c r="AB87">
        <f t="shared" si="78"/>
        <v>18390.16</v>
      </c>
      <c r="AC87">
        <f t="shared" si="98"/>
        <v>18390.16</v>
      </c>
      <c r="AD87">
        <f>ROUND((((ET87)-(EU87))+AE87),2)</f>
        <v>0</v>
      </c>
      <c r="AE87">
        <f>ROUND((EU87),2)</f>
        <v>0</v>
      </c>
      <c r="AF87">
        <f>ROUND((EV87),2)</f>
        <v>0</v>
      </c>
      <c r="AG87">
        <f t="shared" si="79"/>
        <v>0</v>
      </c>
      <c r="AH87">
        <f>(EW87)</f>
        <v>0</v>
      </c>
      <c r="AI87">
        <f>(EX87)</f>
        <v>0</v>
      </c>
      <c r="AJ87">
        <f t="shared" si="80"/>
        <v>0</v>
      </c>
      <c r="AK87">
        <v>18390.16</v>
      </c>
      <c r="AL87">
        <v>18390.16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95</v>
      </c>
      <c r="AU87">
        <v>47</v>
      </c>
      <c r="AV87">
        <v>1</v>
      </c>
      <c r="AW87">
        <v>1</v>
      </c>
      <c r="AZ87">
        <v>6.08</v>
      </c>
      <c r="BA87">
        <v>1</v>
      </c>
      <c r="BB87">
        <v>1</v>
      </c>
      <c r="BC87">
        <v>6.08</v>
      </c>
      <c r="BD87" t="s">
        <v>3</v>
      </c>
      <c r="BE87" t="s">
        <v>3</v>
      </c>
      <c r="BF87" t="s">
        <v>3</v>
      </c>
      <c r="BG87" t="s">
        <v>3</v>
      </c>
      <c r="BH87">
        <v>3</v>
      </c>
      <c r="BI87">
        <v>1</v>
      </c>
      <c r="BJ87" t="s">
        <v>288</v>
      </c>
      <c r="BM87">
        <v>15001</v>
      </c>
      <c r="BN87">
        <v>0</v>
      </c>
      <c r="BO87" t="s">
        <v>3</v>
      </c>
      <c r="BP87">
        <v>0</v>
      </c>
      <c r="BQ87">
        <v>2</v>
      </c>
      <c r="BR87">
        <v>0</v>
      </c>
      <c r="BS87">
        <v>1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3</v>
      </c>
      <c r="BZ87">
        <v>105</v>
      </c>
      <c r="CA87">
        <v>55</v>
      </c>
      <c r="CF87">
        <v>0</v>
      </c>
      <c r="CG87">
        <v>0</v>
      </c>
      <c r="CM87">
        <v>0</v>
      </c>
      <c r="CN87" t="s">
        <v>3</v>
      </c>
      <c r="CO87">
        <v>0</v>
      </c>
      <c r="CP87">
        <f t="shared" si="81"/>
        <v>6385.48</v>
      </c>
      <c r="CQ87">
        <f t="shared" si="82"/>
        <v>111812.1728</v>
      </c>
      <c r="CR87">
        <f t="shared" si="83"/>
        <v>0</v>
      </c>
      <c r="CS87">
        <f t="shared" si="84"/>
        <v>0</v>
      </c>
      <c r="CT87">
        <f t="shared" si="85"/>
        <v>0</v>
      </c>
      <c r="CU87">
        <f t="shared" si="86"/>
        <v>0</v>
      </c>
      <c r="CV87">
        <f t="shared" si="87"/>
        <v>0</v>
      </c>
      <c r="CW87">
        <f t="shared" si="88"/>
        <v>0</v>
      </c>
      <c r="CX87">
        <f t="shared" si="89"/>
        <v>0</v>
      </c>
      <c r="CY87">
        <f t="shared" si="99"/>
        <v>0</v>
      </c>
      <c r="CZ87">
        <f t="shared" si="100"/>
        <v>0</v>
      </c>
      <c r="DC87" t="s">
        <v>3</v>
      </c>
      <c r="DD87" t="s">
        <v>3</v>
      </c>
      <c r="DE87" t="s">
        <v>3</v>
      </c>
      <c r="DF87" t="s">
        <v>3</v>
      </c>
      <c r="DG87" t="s">
        <v>3</v>
      </c>
      <c r="DH87" t="s">
        <v>3</v>
      </c>
      <c r="DI87" t="s">
        <v>3</v>
      </c>
      <c r="DJ87" t="s">
        <v>3</v>
      </c>
      <c r="DK87" t="s">
        <v>3</v>
      </c>
      <c r="DL87" t="s">
        <v>3</v>
      </c>
      <c r="DM87" t="s">
        <v>3</v>
      </c>
      <c r="DN87">
        <v>0</v>
      </c>
      <c r="DO87">
        <v>0</v>
      </c>
      <c r="DP87">
        <v>1</v>
      </c>
      <c r="DQ87">
        <v>1</v>
      </c>
      <c r="DU87">
        <v>1009</v>
      </c>
      <c r="DV87" t="s">
        <v>219</v>
      </c>
      <c r="DW87" t="s">
        <v>219</v>
      </c>
      <c r="DX87">
        <v>1000</v>
      </c>
      <c r="EE87">
        <v>39174529</v>
      </c>
      <c r="EF87">
        <v>2</v>
      </c>
      <c r="EG87" t="s">
        <v>17</v>
      </c>
      <c r="EH87">
        <v>0</v>
      </c>
      <c r="EI87" t="s">
        <v>3</v>
      </c>
      <c r="EJ87">
        <v>1</v>
      </c>
      <c r="EK87">
        <v>15001</v>
      </c>
      <c r="EL87" t="s">
        <v>210</v>
      </c>
      <c r="EM87" t="s">
        <v>211</v>
      </c>
      <c r="EO87" t="s">
        <v>3</v>
      </c>
      <c r="EQ87">
        <v>0</v>
      </c>
      <c r="ER87">
        <v>18390.16</v>
      </c>
      <c r="ES87">
        <v>18390.16</v>
      </c>
      <c r="ET87">
        <v>0</v>
      </c>
      <c r="EU87">
        <v>0</v>
      </c>
      <c r="EV87">
        <v>0</v>
      </c>
      <c r="EW87">
        <v>0</v>
      </c>
      <c r="EX87">
        <v>0</v>
      </c>
      <c r="FQ87">
        <v>0</v>
      </c>
      <c r="FR87">
        <f t="shared" si="90"/>
        <v>0</v>
      </c>
      <c r="FS87">
        <v>0</v>
      </c>
      <c r="FT87" t="s">
        <v>20</v>
      </c>
      <c r="FU87" t="s">
        <v>21</v>
      </c>
      <c r="FX87">
        <v>94.5</v>
      </c>
      <c r="FY87">
        <v>46.75</v>
      </c>
      <c r="GA87" t="s">
        <v>3</v>
      </c>
      <c r="GD87">
        <v>0</v>
      </c>
      <c r="GF87">
        <v>-1919714308</v>
      </c>
      <c r="GG87">
        <v>1</v>
      </c>
      <c r="GH87">
        <v>1</v>
      </c>
      <c r="GI87">
        <v>4</v>
      </c>
      <c r="GJ87">
        <v>0</v>
      </c>
      <c r="GK87">
        <f>ROUND(R87*(R12)/100,2)</f>
        <v>0</v>
      </c>
      <c r="GL87">
        <f t="shared" si="91"/>
        <v>0</v>
      </c>
      <c r="GM87">
        <f t="shared" si="92"/>
        <v>6385.48</v>
      </c>
      <c r="GN87">
        <f t="shared" si="93"/>
        <v>6385.48</v>
      </c>
      <c r="GO87">
        <f t="shared" si="94"/>
        <v>0</v>
      </c>
      <c r="GP87">
        <f t="shared" si="95"/>
        <v>0</v>
      </c>
      <c r="GR87">
        <v>0</v>
      </c>
      <c r="GS87">
        <v>3</v>
      </c>
      <c r="GT87">
        <v>0</v>
      </c>
      <c r="GU87" t="s">
        <v>3</v>
      </c>
      <c r="GV87">
        <f t="shared" si="96"/>
        <v>0</v>
      </c>
      <c r="GW87">
        <v>1</v>
      </c>
      <c r="GX87">
        <f t="shared" si="97"/>
        <v>0</v>
      </c>
      <c r="HA87">
        <v>0</v>
      </c>
      <c r="HB87">
        <v>0</v>
      </c>
      <c r="IK87">
        <v>0</v>
      </c>
    </row>
    <row r="88" spans="1:245" x14ac:dyDescent="0.2">
      <c r="A88">
        <v>17</v>
      </c>
      <c r="B88">
        <v>1</v>
      </c>
      <c r="C88">
        <f>ROW(SmtRes!A219)</f>
        <v>219</v>
      </c>
      <c r="D88">
        <f>ROW(EtalonRes!A219)</f>
        <v>219</v>
      </c>
      <c r="E88" t="s">
        <v>289</v>
      </c>
      <c r="F88" t="s">
        <v>290</v>
      </c>
      <c r="G88" t="s">
        <v>291</v>
      </c>
      <c r="H88" t="s">
        <v>29</v>
      </c>
      <c r="I88">
        <f>ROUND(163.4/100,9)</f>
        <v>1.6339999999999999</v>
      </c>
      <c r="J88">
        <v>0</v>
      </c>
      <c r="O88">
        <f t="shared" si="67"/>
        <v>1458.72</v>
      </c>
      <c r="P88">
        <f t="shared" si="68"/>
        <v>731.59</v>
      </c>
      <c r="Q88">
        <f t="shared" si="69"/>
        <v>26.53</v>
      </c>
      <c r="R88">
        <f t="shared" si="70"/>
        <v>5.27</v>
      </c>
      <c r="S88">
        <f t="shared" si="71"/>
        <v>700.6</v>
      </c>
      <c r="T88">
        <f t="shared" si="72"/>
        <v>0</v>
      </c>
      <c r="U88">
        <f t="shared" si="73"/>
        <v>12.552387999999999</v>
      </c>
      <c r="V88">
        <f t="shared" si="74"/>
        <v>8.1699999999999995E-2</v>
      </c>
      <c r="W88">
        <f t="shared" si="75"/>
        <v>0</v>
      </c>
      <c r="X88">
        <f t="shared" si="76"/>
        <v>783.52</v>
      </c>
      <c r="Y88">
        <f t="shared" si="77"/>
        <v>451.76</v>
      </c>
      <c r="AA88">
        <v>39269648</v>
      </c>
      <c r="AB88">
        <f t="shared" si="78"/>
        <v>146.83000000000001</v>
      </c>
      <c r="AC88">
        <f t="shared" si="98"/>
        <v>73.64</v>
      </c>
      <c r="AD88">
        <f>ROUND(((((ET88*1.25))-((EU88*1.25)))+AE88),2)</f>
        <v>2.67</v>
      </c>
      <c r="AE88">
        <f>ROUND(((EU88*1.25)),2)</f>
        <v>0.53</v>
      </c>
      <c r="AF88">
        <f>ROUND(((EV88*1.15)),2)</f>
        <v>70.52</v>
      </c>
      <c r="AG88">
        <f t="shared" si="79"/>
        <v>0</v>
      </c>
      <c r="AH88">
        <f>((EW88*1.15))</f>
        <v>7.6819999999999995</v>
      </c>
      <c r="AI88">
        <f>((EX88*1.25))</f>
        <v>0.05</v>
      </c>
      <c r="AJ88">
        <f t="shared" si="80"/>
        <v>0</v>
      </c>
      <c r="AK88">
        <v>137.09</v>
      </c>
      <c r="AL88">
        <v>73.64</v>
      </c>
      <c r="AM88">
        <v>2.13</v>
      </c>
      <c r="AN88">
        <v>0.42</v>
      </c>
      <c r="AO88">
        <v>61.32</v>
      </c>
      <c r="AP88">
        <v>0</v>
      </c>
      <c r="AQ88">
        <v>6.68</v>
      </c>
      <c r="AR88">
        <v>0.04</v>
      </c>
      <c r="AS88">
        <v>0</v>
      </c>
      <c r="AT88">
        <v>111</v>
      </c>
      <c r="AU88">
        <v>64</v>
      </c>
      <c r="AV88">
        <v>1</v>
      </c>
      <c r="AW88">
        <v>1</v>
      </c>
      <c r="AZ88">
        <v>6.08</v>
      </c>
      <c r="BA88">
        <v>6.08</v>
      </c>
      <c r="BB88">
        <v>6.08</v>
      </c>
      <c r="BC88">
        <v>6.08</v>
      </c>
      <c r="BD88" t="s">
        <v>3</v>
      </c>
      <c r="BE88" t="s">
        <v>3</v>
      </c>
      <c r="BF88" t="s">
        <v>3</v>
      </c>
      <c r="BG88" t="s">
        <v>3</v>
      </c>
      <c r="BH88">
        <v>0</v>
      </c>
      <c r="BI88">
        <v>1</v>
      </c>
      <c r="BJ88" t="s">
        <v>292</v>
      </c>
      <c r="BM88">
        <v>11001</v>
      </c>
      <c r="BN88">
        <v>0</v>
      </c>
      <c r="BO88" t="s">
        <v>3</v>
      </c>
      <c r="BP88">
        <v>0</v>
      </c>
      <c r="BQ88">
        <v>2</v>
      </c>
      <c r="BR88">
        <v>0</v>
      </c>
      <c r="BS88">
        <v>6.08</v>
      </c>
      <c r="BT88">
        <v>1</v>
      </c>
      <c r="BU88">
        <v>1</v>
      </c>
      <c r="BV88">
        <v>1</v>
      </c>
      <c r="BW88">
        <v>1</v>
      </c>
      <c r="BX88">
        <v>1</v>
      </c>
      <c r="BY88" t="s">
        <v>3</v>
      </c>
      <c r="BZ88">
        <v>123</v>
      </c>
      <c r="CA88">
        <v>75</v>
      </c>
      <c r="CF88">
        <v>0</v>
      </c>
      <c r="CG88">
        <v>0</v>
      </c>
      <c r="CM88">
        <v>0</v>
      </c>
      <c r="CN88" t="s">
        <v>1308</v>
      </c>
      <c r="CO88">
        <v>0</v>
      </c>
      <c r="CP88">
        <f t="shared" si="81"/>
        <v>1458.72</v>
      </c>
      <c r="CQ88">
        <f t="shared" si="82"/>
        <v>447.7312</v>
      </c>
      <c r="CR88">
        <f t="shared" si="83"/>
        <v>16.233599999999999</v>
      </c>
      <c r="CS88">
        <f t="shared" si="84"/>
        <v>3.2224000000000004</v>
      </c>
      <c r="CT88">
        <f t="shared" si="85"/>
        <v>428.76159999999999</v>
      </c>
      <c r="CU88">
        <f t="shared" si="86"/>
        <v>0</v>
      </c>
      <c r="CV88">
        <f t="shared" si="87"/>
        <v>7.6819999999999995</v>
      </c>
      <c r="CW88">
        <f t="shared" si="88"/>
        <v>0.05</v>
      </c>
      <c r="CX88">
        <f t="shared" si="89"/>
        <v>0</v>
      </c>
      <c r="CY88">
        <f t="shared" si="99"/>
        <v>783.51570000000004</v>
      </c>
      <c r="CZ88">
        <f t="shared" si="100"/>
        <v>451.7568</v>
      </c>
      <c r="DC88" t="s">
        <v>3</v>
      </c>
      <c r="DD88" t="s">
        <v>3</v>
      </c>
      <c r="DE88" t="s">
        <v>81</v>
      </c>
      <c r="DF88" t="s">
        <v>81</v>
      </c>
      <c r="DG88" t="s">
        <v>82</v>
      </c>
      <c r="DH88" t="s">
        <v>3</v>
      </c>
      <c r="DI88" t="s">
        <v>82</v>
      </c>
      <c r="DJ88" t="s">
        <v>81</v>
      </c>
      <c r="DK88" t="s">
        <v>3</v>
      </c>
      <c r="DL88" t="s">
        <v>3</v>
      </c>
      <c r="DM88" t="s">
        <v>3</v>
      </c>
      <c r="DN88">
        <v>0</v>
      </c>
      <c r="DO88">
        <v>0</v>
      </c>
      <c r="DP88">
        <v>1</v>
      </c>
      <c r="DQ88">
        <v>1</v>
      </c>
      <c r="DU88">
        <v>1003</v>
      </c>
      <c r="DV88" t="s">
        <v>29</v>
      </c>
      <c r="DW88" t="s">
        <v>29</v>
      </c>
      <c r="DX88">
        <v>100</v>
      </c>
      <c r="EE88">
        <v>39174504</v>
      </c>
      <c r="EF88">
        <v>2</v>
      </c>
      <c r="EG88" t="s">
        <v>17</v>
      </c>
      <c r="EH88">
        <v>0</v>
      </c>
      <c r="EI88" t="s">
        <v>3</v>
      </c>
      <c r="EJ88">
        <v>1</v>
      </c>
      <c r="EK88">
        <v>11001</v>
      </c>
      <c r="EL88" t="s">
        <v>49</v>
      </c>
      <c r="EM88" t="s">
        <v>184</v>
      </c>
      <c r="EO88" t="s">
        <v>85</v>
      </c>
      <c r="EQ88">
        <v>0</v>
      </c>
      <c r="ER88">
        <v>137.09</v>
      </c>
      <c r="ES88">
        <v>73.64</v>
      </c>
      <c r="ET88">
        <v>2.13</v>
      </c>
      <c r="EU88">
        <v>0.42</v>
      </c>
      <c r="EV88">
        <v>61.32</v>
      </c>
      <c r="EW88">
        <v>6.68</v>
      </c>
      <c r="EX88">
        <v>0.04</v>
      </c>
      <c r="EY88">
        <v>0</v>
      </c>
      <c r="FQ88">
        <v>0</v>
      </c>
      <c r="FR88">
        <f t="shared" si="90"/>
        <v>0</v>
      </c>
      <c r="FS88">
        <v>0</v>
      </c>
      <c r="FT88" t="s">
        <v>20</v>
      </c>
      <c r="FU88" t="s">
        <v>21</v>
      </c>
      <c r="FX88">
        <v>110.7</v>
      </c>
      <c r="FY88">
        <v>63.75</v>
      </c>
      <c r="GA88" t="s">
        <v>3</v>
      </c>
      <c r="GD88">
        <v>0</v>
      </c>
      <c r="GF88">
        <v>-1404287246</v>
      </c>
      <c r="GG88">
        <v>1</v>
      </c>
      <c r="GH88">
        <v>1</v>
      </c>
      <c r="GI88">
        <v>4</v>
      </c>
      <c r="GJ88">
        <v>0</v>
      </c>
      <c r="GK88">
        <f>ROUND(R88*(R12)/100,2)</f>
        <v>0</v>
      </c>
      <c r="GL88">
        <f t="shared" si="91"/>
        <v>0</v>
      </c>
      <c r="GM88">
        <f t="shared" si="92"/>
        <v>2694</v>
      </c>
      <c r="GN88">
        <f t="shared" si="93"/>
        <v>2694</v>
      </c>
      <c r="GO88">
        <f t="shared" si="94"/>
        <v>0</v>
      </c>
      <c r="GP88">
        <f t="shared" si="95"/>
        <v>0</v>
      </c>
      <c r="GR88">
        <v>0</v>
      </c>
      <c r="GS88">
        <v>3</v>
      </c>
      <c r="GT88">
        <v>0</v>
      </c>
      <c r="GU88" t="s">
        <v>3</v>
      </c>
      <c r="GV88">
        <f t="shared" si="96"/>
        <v>0</v>
      </c>
      <c r="GW88">
        <v>1</v>
      </c>
      <c r="GX88">
        <f t="shared" si="97"/>
        <v>0</v>
      </c>
      <c r="HA88">
        <v>0</v>
      </c>
      <c r="HB88">
        <v>0</v>
      </c>
      <c r="IK88">
        <v>0</v>
      </c>
    </row>
    <row r="89" spans="1:245" x14ac:dyDescent="0.2">
      <c r="A89">
        <v>18</v>
      </c>
      <c r="B89">
        <v>1</v>
      </c>
      <c r="C89">
        <v>213</v>
      </c>
      <c r="E89" t="s">
        <v>293</v>
      </c>
      <c r="F89" t="s">
        <v>294</v>
      </c>
      <c r="G89" t="s">
        <v>295</v>
      </c>
      <c r="H89" t="s">
        <v>164</v>
      </c>
      <c r="I89">
        <f>I88*J89</f>
        <v>165.03399999999999</v>
      </c>
      <c r="J89">
        <v>101</v>
      </c>
      <c r="O89">
        <f t="shared" si="67"/>
        <v>0</v>
      </c>
      <c r="P89">
        <f t="shared" si="68"/>
        <v>0</v>
      </c>
      <c r="Q89">
        <f t="shared" si="69"/>
        <v>0</v>
      </c>
      <c r="R89">
        <f t="shared" si="70"/>
        <v>0</v>
      </c>
      <c r="S89">
        <f t="shared" si="71"/>
        <v>0</v>
      </c>
      <c r="T89">
        <f t="shared" si="72"/>
        <v>0</v>
      </c>
      <c r="U89">
        <f t="shared" si="73"/>
        <v>0</v>
      </c>
      <c r="V89">
        <f t="shared" si="74"/>
        <v>0</v>
      </c>
      <c r="W89">
        <f t="shared" si="75"/>
        <v>0</v>
      </c>
      <c r="X89">
        <f t="shared" si="76"/>
        <v>0</v>
      </c>
      <c r="Y89">
        <f t="shared" si="77"/>
        <v>0</v>
      </c>
      <c r="AA89">
        <v>39269648</v>
      </c>
      <c r="AB89">
        <f t="shared" si="78"/>
        <v>0</v>
      </c>
      <c r="AC89">
        <f t="shared" si="98"/>
        <v>0</v>
      </c>
      <c r="AD89">
        <f t="shared" ref="AD89:AD95" si="106">ROUND((((ET89)-(EU89))+AE89),2)</f>
        <v>0</v>
      </c>
      <c r="AE89">
        <f t="shared" ref="AE89:AF95" si="107">ROUND((EU89),2)</f>
        <v>0</v>
      </c>
      <c r="AF89">
        <f t="shared" si="107"/>
        <v>0</v>
      </c>
      <c r="AG89">
        <f t="shared" si="79"/>
        <v>0</v>
      </c>
      <c r="AH89">
        <f t="shared" ref="AH89:AI95" si="108">(EW89)</f>
        <v>0</v>
      </c>
      <c r="AI89">
        <f t="shared" si="108"/>
        <v>0</v>
      </c>
      <c r="AJ89">
        <f t="shared" si="80"/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111</v>
      </c>
      <c r="AU89">
        <v>64</v>
      </c>
      <c r="AV89">
        <v>1</v>
      </c>
      <c r="AW89">
        <v>1</v>
      </c>
      <c r="AZ89">
        <v>6.08</v>
      </c>
      <c r="BA89">
        <v>1</v>
      </c>
      <c r="BB89">
        <v>1</v>
      </c>
      <c r="BC89">
        <v>6.08</v>
      </c>
      <c r="BD89" t="s">
        <v>3</v>
      </c>
      <c r="BE89" t="s">
        <v>3</v>
      </c>
      <c r="BF89" t="s">
        <v>3</v>
      </c>
      <c r="BG89" t="s">
        <v>3</v>
      </c>
      <c r="BH89">
        <v>3</v>
      </c>
      <c r="BI89">
        <v>1</v>
      </c>
      <c r="BJ89" t="s">
        <v>3</v>
      </c>
      <c r="BM89">
        <v>11001</v>
      </c>
      <c r="BN89">
        <v>0</v>
      </c>
      <c r="BO89" t="s">
        <v>3</v>
      </c>
      <c r="BP89">
        <v>0</v>
      </c>
      <c r="BQ89">
        <v>2</v>
      </c>
      <c r="BR89">
        <v>0</v>
      </c>
      <c r="BS89">
        <v>1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3</v>
      </c>
      <c r="BZ89">
        <v>123</v>
      </c>
      <c r="CA89">
        <v>75</v>
      </c>
      <c r="CF89">
        <v>0</v>
      </c>
      <c r="CG89">
        <v>0</v>
      </c>
      <c r="CM89">
        <v>0</v>
      </c>
      <c r="CN89" t="s">
        <v>3</v>
      </c>
      <c r="CO89">
        <v>0</v>
      </c>
      <c r="CP89">
        <f t="shared" si="81"/>
        <v>0</v>
      </c>
      <c r="CQ89">
        <f t="shared" si="82"/>
        <v>0</v>
      </c>
      <c r="CR89">
        <f t="shared" si="83"/>
        <v>0</v>
      </c>
      <c r="CS89">
        <f t="shared" si="84"/>
        <v>0</v>
      </c>
      <c r="CT89">
        <f t="shared" si="85"/>
        <v>0</v>
      </c>
      <c r="CU89">
        <f t="shared" si="86"/>
        <v>0</v>
      </c>
      <c r="CV89">
        <f t="shared" si="87"/>
        <v>0</v>
      </c>
      <c r="CW89">
        <f t="shared" si="88"/>
        <v>0</v>
      </c>
      <c r="CX89">
        <f t="shared" si="89"/>
        <v>0</v>
      </c>
      <c r="CY89">
        <f t="shared" si="99"/>
        <v>0</v>
      </c>
      <c r="CZ89">
        <f t="shared" si="100"/>
        <v>0</v>
      </c>
      <c r="DC89" t="s">
        <v>3</v>
      </c>
      <c r="DD89" t="s">
        <v>3</v>
      </c>
      <c r="DE89" t="s">
        <v>3</v>
      </c>
      <c r="DF89" t="s">
        <v>3</v>
      </c>
      <c r="DG89" t="s">
        <v>3</v>
      </c>
      <c r="DH89" t="s">
        <v>3</v>
      </c>
      <c r="DI89" t="s">
        <v>3</v>
      </c>
      <c r="DJ89" t="s">
        <v>3</v>
      </c>
      <c r="DK89" t="s">
        <v>3</v>
      </c>
      <c r="DL89" t="s">
        <v>3</v>
      </c>
      <c r="DM89" t="s">
        <v>3</v>
      </c>
      <c r="DN89">
        <v>0</v>
      </c>
      <c r="DO89">
        <v>0</v>
      </c>
      <c r="DP89">
        <v>1</v>
      </c>
      <c r="DQ89">
        <v>1</v>
      </c>
      <c r="DU89">
        <v>1003</v>
      </c>
      <c r="DV89" t="s">
        <v>164</v>
      </c>
      <c r="DW89" t="s">
        <v>164</v>
      </c>
      <c r="DX89">
        <v>1</v>
      </c>
      <c r="EE89">
        <v>39174504</v>
      </c>
      <c r="EF89">
        <v>2</v>
      </c>
      <c r="EG89" t="s">
        <v>17</v>
      </c>
      <c r="EH89">
        <v>0</v>
      </c>
      <c r="EI89" t="s">
        <v>3</v>
      </c>
      <c r="EJ89">
        <v>1</v>
      </c>
      <c r="EK89">
        <v>11001</v>
      </c>
      <c r="EL89" t="s">
        <v>49</v>
      </c>
      <c r="EM89" t="s">
        <v>184</v>
      </c>
      <c r="EO89" t="s">
        <v>3</v>
      </c>
      <c r="EQ89">
        <v>0</v>
      </c>
      <c r="ER89">
        <v>0</v>
      </c>
      <c r="ES89">
        <v>0</v>
      </c>
      <c r="ET89">
        <v>0</v>
      </c>
      <c r="EU89">
        <v>0</v>
      </c>
      <c r="EV89">
        <v>0</v>
      </c>
      <c r="EW89">
        <v>0</v>
      </c>
      <c r="EX89">
        <v>0</v>
      </c>
      <c r="FQ89">
        <v>0</v>
      </c>
      <c r="FR89">
        <f t="shared" si="90"/>
        <v>0</v>
      </c>
      <c r="FS89">
        <v>0</v>
      </c>
      <c r="FT89" t="s">
        <v>20</v>
      </c>
      <c r="FU89" t="s">
        <v>21</v>
      </c>
      <c r="FX89">
        <v>110.7</v>
      </c>
      <c r="FY89">
        <v>63.75</v>
      </c>
      <c r="GA89" t="s">
        <v>3</v>
      </c>
      <c r="GD89">
        <v>0</v>
      </c>
      <c r="GF89">
        <v>-2049262376</v>
      </c>
      <c r="GG89">
        <v>1</v>
      </c>
      <c r="GH89">
        <v>1</v>
      </c>
      <c r="GI89">
        <v>4</v>
      </c>
      <c r="GJ89">
        <v>0</v>
      </c>
      <c r="GK89">
        <f>ROUND(R89*(R12)/100,2)</f>
        <v>0</v>
      </c>
      <c r="GL89">
        <f t="shared" si="91"/>
        <v>0</v>
      </c>
      <c r="GM89">
        <f t="shared" si="92"/>
        <v>0</v>
      </c>
      <c r="GN89">
        <f t="shared" si="93"/>
        <v>0</v>
      </c>
      <c r="GO89">
        <f t="shared" si="94"/>
        <v>0</v>
      </c>
      <c r="GP89">
        <f t="shared" si="95"/>
        <v>0</v>
      </c>
      <c r="GR89">
        <v>0</v>
      </c>
      <c r="GS89">
        <v>3</v>
      </c>
      <c r="GT89">
        <v>0</v>
      </c>
      <c r="GU89" t="s">
        <v>3</v>
      </c>
      <c r="GV89">
        <f t="shared" si="96"/>
        <v>0</v>
      </c>
      <c r="GW89">
        <v>1</v>
      </c>
      <c r="GX89">
        <f t="shared" si="97"/>
        <v>0</v>
      </c>
      <c r="HA89">
        <v>0</v>
      </c>
      <c r="HB89">
        <v>0</v>
      </c>
      <c r="IK89">
        <v>0</v>
      </c>
    </row>
    <row r="90" spans="1:245" x14ac:dyDescent="0.2">
      <c r="A90">
        <v>18</v>
      </c>
      <c r="B90">
        <v>1</v>
      </c>
      <c r="C90">
        <v>214</v>
      </c>
      <c r="E90" t="s">
        <v>296</v>
      </c>
      <c r="F90" t="s">
        <v>297</v>
      </c>
      <c r="G90" t="s">
        <v>298</v>
      </c>
      <c r="H90" t="s">
        <v>164</v>
      </c>
      <c r="I90">
        <f>I88*J90</f>
        <v>165.03399999999999</v>
      </c>
      <c r="J90">
        <v>101</v>
      </c>
      <c r="O90">
        <f t="shared" si="67"/>
        <v>12341.9</v>
      </c>
      <c r="P90">
        <f t="shared" si="68"/>
        <v>12341.9</v>
      </c>
      <c r="Q90">
        <f t="shared" si="69"/>
        <v>0</v>
      </c>
      <c r="R90">
        <f t="shared" si="70"/>
        <v>0</v>
      </c>
      <c r="S90">
        <f t="shared" si="71"/>
        <v>0</v>
      </c>
      <c r="T90">
        <f t="shared" si="72"/>
        <v>0</v>
      </c>
      <c r="U90">
        <f t="shared" si="73"/>
        <v>0</v>
      </c>
      <c r="V90">
        <f t="shared" si="74"/>
        <v>0</v>
      </c>
      <c r="W90">
        <f t="shared" si="75"/>
        <v>0</v>
      </c>
      <c r="X90">
        <f t="shared" si="76"/>
        <v>0</v>
      </c>
      <c r="Y90">
        <f t="shared" si="77"/>
        <v>0</v>
      </c>
      <c r="AA90">
        <v>39269648</v>
      </c>
      <c r="AB90">
        <f t="shared" si="78"/>
        <v>12.3</v>
      </c>
      <c r="AC90">
        <f t="shared" si="98"/>
        <v>12.3</v>
      </c>
      <c r="AD90">
        <f t="shared" si="106"/>
        <v>0</v>
      </c>
      <c r="AE90">
        <f t="shared" si="107"/>
        <v>0</v>
      </c>
      <c r="AF90">
        <f t="shared" si="107"/>
        <v>0</v>
      </c>
      <c r="AG90">
        <f t="shared" si="79"/>
        <v>0</v>
      </c>
      <c r="AH90">
        <f t="shared" si="108"/>
        <v>0</v>
      </c>
      <c r="AI90">
        <f t="shared" si="108"/>
        <v>0</v>
      </c>
      <c r="AJ90">
        <f t="shared" si="80"/>
        <v>0</v>
      </c>
      <c r="AK90">
        <v>12.3</v>
      </c>
      <c r="AL90">
        <v>12.3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111</v>
      </c>
      <c r="AU90">
        <v>64</v>
      </c>
      <c r="AV90">
        <v>1</v>
      </c>
      <c r="AW90">
        <v>1</v>
      </c>
      <c r="AZ90">
        <v>6.08</v>
      </c>
      <c r="BA90">
        <v>1</v>
      </c>
      <c r="BB90">
        <v>1</v>
      </c>
      <c r="BC90">
        <v>6.08</v>
      </c>
      <c r="BD90" t="s">
        <v>3</v>
      </c>
      <c r="BE90" t="s">
        <v>3</v>
      </c>
      <c r="BF90" t="s">
        <v>3</v>
      </c>
      <c r="BG90" t="s">
        <v>3</v>
      </c>
      <c r="BH90">
        <v>3</v>
      </c>
      <c r="BI90">
        <v>1</v>
      </c>
      <c r="BJ90" t="s">
        <v>299</v>
      </c>
      <c r="BM90">
        <v>11001</v>
      </c>
      <c r="BN90">
        <v>0</v>
      </c>
      <c r="BO90" t="s">
        <v>3</v>
      </c>
      <c r="BP90">
        <v>0</v>
      </c>
      <c r="BQ90">
        <v>2</v>
      </c>
      <c r="BR90">
        <v>0</v>
      </c>
      <c r="BS90">
        <v>1</v>
      </c>
      <c r="BT90">
        <v>1</v>
      </c>
      <c r="BU90">
        <v>1</v>
      </c>
      <c r="BV90">
        <v>1</v>
      </c>
      <c r="BW90">
        <v>1</v>
      </c>
      <c r="BX90">
        <v>1</v>
      </c>
      <c r="BY90" t="s">
        <v>3</v>
      </c>
      <c r="BZ90">
        <v>123</v>
      </c>
      <c r="CA90">
        <v>75</v>
      </c>
      <c r="CF90">
        <v>0</v>
      </c>
      <c r="CG90">
        <v>0</v>
      </c>
      <c r="CM90">
        <v>0</v>
      </c>
      <c r="CN90" t="s">
        <v>3</v>
      </c>
      <c r="CO90">
        <v>0</v>
      </c>
      <c r="CP90">
        <f t="shared" si="81"/>
        <v>12341.9</v>
      </c>
      <c r="CQ90">
        <f t="shared" si="82"/>
        <v>74.784000000000006</v>
      </c>
      <c r="CR90">
        <f t="shared" si="83"/>
        <v>0</v>
      </c>
      <c r="CS90">
        <f t="shared" si="84"/>
        <v>0</v>
      </c>
      <c r="CT90">
        <f t="shared" si="85"/>
        <v>0</v>
      </c>
      <c r="CU90">
        <f t="shared" si="86"/>
        <v>0</v>
      </c>
      <c r="CV90">
        <f t="shared" si="87"/>
        <v>0</v>
      </c>
      <c r="CW90">
        <f t="shared" si="88"/>
        <v>0</v>
      </c>
      <c r="CX90">
        <f t="shared" si="89"/>
        <v>0</v>
      </c>
      <c r="CY90">
        <f t="shared" si="99"/>
        <v>0</v>
      </c>
      <c r="CZ90">
        <f t="shared" si="100"/>
        <v>0</v>
      </c>
      <c r="DC90" t="s">
        <v>3</v>
      </c>
      <c r="DD90" t="s">
        <v>3</v>
      </c>
      <c r="DE90" t="s">
        <v>3</v>
      </c>
      <c r="DF90" t="s">
        <v>3</v>
      </c>
      <c r="DG90" t="s">
        <v>3</v>
      </c>
      <c r="DH90" t="s">
        <v>3</v>
      </c>
      <c r="DI90" t="s">
        <v>3</v>
      </c>
      <c r="DJ90" t="s">
        <v>3</v>
      </c>
      <c r="DK90" t="s">
        <v>3</v>
      </c>
      <c r="DL90" t="s">
        <v>3</v>
      </c>
      <c r="DM90" t="s">
        <v>3</v>
      </c>
      <c r="DN90">
        <v>0</v>
      </c>
      <c r="DO90">
        <v>0</v>
      </c>
      <c r="DP90">
        <v>1</v>
      </c>
      <c r="DQ90">
        <v>1</v>
      </c>
      <c r="DU90">
        <v>1003</v>
      </c>
      <c r="DV90" t="s">
        <v>164</v>
      </c>
      <c r="DW90" t="s">
        <v>164</v>
      </c>
      <c r="DX90">
        <v>1</v>
      </c>
      <c r="EE90">
        <v>39174504</v>
      </c>
      <c r="EF90">
        <v>2</v>
      </c>
      <c r="EG90" t="s">
        <v>17</v>
      </c>
      <c r="EH90">
        <v>0</v>
      </c>
      <c r="EI90" t="s">
        <v>3</v>
      </c>
      <c r="EJ90">
        <v>1</v>
      </c>
      <c r="EK90">
        <v>11001</v>
      </c>
      <c r="EL90" t="s">
        <v>49</v>
      </c>
      <c r="EM90" t="s">
        <v>184</v>
      </c>
      <c r="EO90" t="s">
        <v>3</v>
      </c>
      <c r="EQ90">
        <v>0</v>
      </c>
      <c r="ER90">
        <v>12.3</v>
      </c>
      <c r="ES90">
        <v>12.3</v>
      </c>
      <c r="ET90">
        <v>0</v>
      </c>
      <c r="EU90">
        <v>0</v>
      </c>
      <c r="EV90">
        <v>0</v>
      </c>
      <c r="EW90">
        <v>0</v>
      </c>
      <c r="EX90">
        <v>0</v>
      </c>
      <c r="FQ90">
        <v>0</v>
      </c>
      <c r="FR90">
        <f t="shared" si="90"/>
        <v>0</v>
      </c>
      <c r="FS90">
        <v>0</v>
      </c>
      <c r="FT90" t="s">
        <v>20</v>
      </c>
      <c r="FU90" t="s">
        <v>21</v>
      </c>
      <c r="FX90">
        <v>110.7</v>
      </c>
      <c r="FY90">
        <v>63.75</v>
      </c>
      <c r="GA90" t="s">
        <v>3</v>
      </c>
      <c r="GD90">
        <v>0</v>
      </c>
      <c r="GF90">
        <v>26470480</v>
      </c>
      <c r="GG90">
        <v>1</v>
      </c>
      <c r="GH90">
        <v>1</v>
      </c>
      <c r="GI90">
        <v>4</v>
      </c>
      <c r="GJ90">
        <v>0</v>
      </c>
      <c r="GK90">
        <f>ROUND(R90*(R12)/100,2)</f>
        <v>0</v>
      </c>
      <c r="GL90">
        <f t="shared" si="91"/>
        <v>0</v>
      </c>
      <c r="GM90">
        <f t="shared" si="92"/>
        <v>12341.9</v>
      </c>
      <c r="GN90">
        <f t="shared" si="93"/>
        <v>12341.9</v>
      </c>
      <c r="GO90">
        <f t="shared" si="94"/>
        <v>0</v>
      </c>
      <c r="GP90">
        <f t="shared" si="95"/>
        <v>0</v>
      </c>
      <c r="GR90">
        <v>0</v>
      </c>
      <c r="GS90">
        <v>3</v>
      </c>
      <c r="GT90">
        <v>0</v>
      </c>
      <c r="GU90" t="s">
        <v>3</v>
      </c>
      <c r="GV90">
        <f t="shared" si="96"/>
        <v>0</v>
      </c>
      <c r="GW90">
        <v>1</v>
      </c>
      <c r="GX90">
        <f t="shared" si="97"/>
        <v>0</v>
      </c>
      <c r="HA90">
        <v>0</v>
      </c>
      <c r="HB90">
        <v>0</v>
      </c>
      <c r="IK90">
        <v>0</v>
      </c>
    </row>
    <row r="91" spans="1:245" x14ac:dyDescent="0.2">
      <c r="A91">
        <v>18</v>
      </c>
      <c r="B91">
        <v>1</v>
      </c>
      <c r="C91">
        <v>215</v>
      </c>
      <c r="E91" t="s">
        <v>300</v>
      </c>
      <c r="F91" t="s">
        <v>301</v>
      </c>
      <c r="G91" t="s">
        <v>302</v>
      </c>
      <c r="H91" t="s">
        <v>303</v>
      </c>
      <c r="I91">
        <f>I88*J91</f>
        <v>0.13</v>
      </c>
      <c r="J91">
        <v>7.9559363525091811E-2</v>
      </c>
      <c r="O91">
        <f t="shared" si="67"/>
        <v>49.8</v>
      </c>
      <c r="P91">
        <f t="shared" si="68"/>
        <v>49.8</v>
      </c>
      <c r="Q91">
        <f t="shared" si="69"/>
        <v>0</v>
      </c>
      <c r="R91">
        <f t="shared" si="70"/>
        <v>0</v>
      </c>
      <c r="S91">
        <f t="shared" si="71"/>
        <v>0</v>
      </c>
      <c r="T91">
        <f t="shared" si="72"/>
        <v>0</v>
      </c>
      <c r="U91">
        <f t="shared" si="73"/>
        <v>0</v>
      </c>
      <c r="V91">
        <f t="shared" si="74"/>
        <v>0</v>
      </c>
      <c r="W91">
        <f t="shared" si="75"/>
        <v>0</v>
      </c>
      <c r="X91">
        <f t="shared" si="76"/>
        <v>0</v>
      </c>
      <c r="Y91">
        <f t="shared" si="77"/>
        <v>0</v>
      </c>
      <c r="AA91">
        <v>39269648</v>
      </c>
      <c r="AB91">
        <f t="shared" si="78"/>
        <v>63</v>
      </c>
      <c r="AC91">
        <f t="shared" si="98"/>
        <v>63</v>
      </c>
      <c r="AD91">
        <f t="shared" si="106"/>
        <v>0</v>
      </c>
      <c r="AE91">
        <f t="shared" si="107"/>
        <v>0</v>
      </c>
      <c r="AF91">
        <f t="shared" si="107"/>
        <v>0</v>
      </c>
      <c r="AG91">
        <f t="shared" si="79"/>
        <v>0</v>
      </c>
      <c r="AH91">
        <f t="shared" si="108"/>
        <v>0</v>
      </c>
      <c r="AI91">
        <f t="shared" si="108"/>
        <v>0</v>
      </c>
      <c r="AJ91">
        <f t="shared" si="80"/>
        <v>0</v>
      </c>
      <c r="AK91">
        <v>63</v>
      </c>
      <c r="AL91">
        <v>63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111</v>
      </c>
      <c r="AU91">
        <v>64</v>
      </c>
      <c r="AV91">
        <v>1</v>
      </c>
      <c r="AW91">
        <v>1</v>
      </c>
      <c r="AZ91">
        <v>6.08</v>
      </c>
      <c r="BA91">
        <v>1</v>
      </c>
      <c r="BB91">
        <v>1</v>
      </c>
      <c r="BC91">
        <v>6.08</v>
      </c>
      <c r="BD91" t="s">
        <v>3</v>
      </c>
      <c r="BE91" t="s">
        <v>3</v>
      </c>
      <c r="BF91" t="s">
        <v>3</v>
      </c>
      <c r="BG91" t="s">
        <v>3</v>
      </c>
      <c r="BH91">
        <v>3</v>
      </c>
      <c r="BI91">
        <v>1</v>
      </c>
      <c r="BJ91" t="s">
        <v>304</v>
      </c>
      <c r="BM91">
        <v>11001</v>
      </c>
      <c r="BN91">
        <v>0</v>
      </c>
      <c r="BO91" t="s">
        <v>3</v>
      </c>
      <c r="BP91">
        <v>0</v>
      </c>
      <c r="BQ91">
        <v>2</v>
      </c>
      <c r="BR91">
        <v>0</v>
      </c>
      <c r="BS91">
        <v>1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3</v>
      </c>
      <c r="BZ91">
        <v>123</v>
      </c>
      <c r="CA91">
        <v>75</v>
      </c>
      <c r="CF91">
        <v>0</v>
      </c>
      <c r="CG91">
        <v>0</v>
      </c>
      <c r="CM91">
        <v>0</v>
      </c>
      <c r="CN91" t="s">
        <v>3</v>
      </c>
      <c r="CO91">
        <v>0</v>
      </c>
      <c r="CP91">
        <f t="shared" si="81"/>
        <v>49.8</v>
      </c>
      <c r="CQ91">
        <f t="shared" si="82"/>
        <v>383.04</v>
      </c>
      <c r="CR91">
        <f t="shared" si="83"/>
        <v>0</v>
      </c>
      <c r="CS91">
        <f t="shared" si="84"/>
        <v>0</v>
      </c>
      <c r="CT91">
        <f t="shared" si="85"/>
        <v>0</v>
      </c>
      <c r="CU91">
        <f t="shared" si="86"/>
        <v>0</v>
      </c>
      <c r="CV91">
        <f t="shared" si="87"/>
        <v>0</v>
      </c>
      <c r="CW91">
        <f t="shared" si="88"/>
        <v>0</v>
      </c>
      <c r="CX91">
        <f t="shared" si="89"/>
        <v>0</v>
      </c>
      <c r="CY91">
        <f t="shared" si="99"/>
        <v>0</v>
      </c>
      <c r="CZ91">
        <f t="shared" si="100"/>
        <v>0</v>
      </c>
      <c r="DC91" t="s">
        <v>3</v>
      </c>
      <c r="DD91" t="s">
        <v>3</v>
      </c>
      <c r="DE91" t="s">
        <v>3</v>
      </c>
      <c r="DF91" t="s">
        <v>3</v>
      </c>
      <c r="DG91" t="s">
        <v>3</v>
      </c>
      <c r="DH91" t="s">
        <v>3</v>
      </c>
      <c r="DI91" t="s">
        <v>3</v>
      </c>
      <c r="DJ91" t="s">
        <v>3</v>
      </c>
      <c r="DK91" t="s">
        <v>3</v>
      </c>
      <c r="DL91" t="s">
        <v>3</v>
      </c>
      <c r="DM91" t="s">
        <v>3</v>
      </c>
      <c r="DN91">
        <v>0</v>
      </c>
      <c r="DO91">
        <v>0</v>
      </c>
      <c r="DP91">
        <v>1</v>
      </c>
      <c r="DQ91">
        <v>1</v>
      </c>
      <c r="DU91">
        <v>1010</v>
      </c>
      <c r="DV91" t="s">
        <v>303</v>
      </c>
      <c r="DW91" t="s">
        <v>303</v>
      </c>
      <c r="DX91">
        <v>100</v>
      </c>
      <c r="EE91">
        <v>39174504</v>
      </c>
      <c r="EF91">
        <v>2</v>
      </c>
      <c r="EG91" t="s">
        <v>17</v>
      </c>
      <c r="EH91">
        <v>0</v>
      </c>
      <c r="EI91" t="s">
        <v>3</v>
      </c>
      <c r="EJ91">
        <v>1</v>
      </c>
      <c r="EK91">
        <v>11001</v>
      </c>
      <c r="EL91" t="s">
        <v>49</v>
      </c>
      <c r="EM91" t="s">
        <v>184</v>
      </c>
      <c r="EO91" t="s">
        <v>3</v>
      </c>
      <c r="EQ91">
        <v>0</v>
      </c>
      <c r="ER91">
        <v>63</v>
      </c>
      <c r="ES91">
        <v>63</v>
      </c>
      <c r="ET91">
        <v>0</v>
      </c>
      <c r="EU91">
        <v>0</v>
      </c>
      <c r="EV91">
        <v>0</v>
      </c>
      <c r="EW91">
        <v>0</v>
      </c>
      <c r="EX91">
        <v>0</v>
      </c>
      <c r="FQ91">
        <v>0</v>
      </c>
      <c r="FR91">
        <f t="shared" si="90"/>
        <v>0</v>
      </c>
      <c r="FS91">
        <v>0</v>
      </c>
      <c r="FT91" t="s">
        <v>20</v>
      </c>
      <c r="FU91" t="s">
        <v>21</v>
      </c>
      <c r="FX91">
        <v>110.7</v>
      </c>
      <c r="FY91">
        <v>63.75</v>
      </c>
      <c r="GA91" t="s">
        <v>3</v>
      </c>
      <c r="GD91">
        <v>0</v>
      </c>
      <c r="GF91">
        <v>1345842772</v>
      </c>
      <c r="GG91">
        <v>1</v>
      </c>
      <c r="GH91">
        <v>1</v>
      </c>
      <c r="GI91">
        <v>4</v>
      </c>
      <c r="GJ91">
        <v>0</v>
      </c>
      <c r="GK91">
        <f>ROUND(R91*(R12)/100,2)</f>
        <v>0</v>
      </c>
      <c r="GL91">
        <f t="shared" si="91"/>
        <v>0</v>
      </c>
      <c r="GM91">
        <f t="shared" si="92"/>
        <v>49.8</v>
      </c>
      <c r="GN91">
        <f t="shared" si="93"/>
        <v>49.8</v>
      </c>
      <c r="GO91">
        <f t="shared" si="94"/>
        <v>0</v>
      </c>
      <c r="GP91">
        <f t="shared" si="95"/>
        <v>0</v>
      </c>
      <c r="GR91">
        <v>0</v>
      </c>
      <c r="GS91">
        <v>3</v>
      </c>
      <c r="GT91">
        <v>0</v>
      </c>
      <c r="GU91" t="s">
        <v>3</v>
      </c>
      <c r="GV91">
        <f t="shared" si="96"/>
        <v>0</v>
      </c>
      <c r="GW91">
        <v>1</v>
      </c>
      <c r="GX91">
        <f t="shared" si="97"/>
        <v>0</v>
      </c>
      <c r="HA91">
        <v>0</v>
      </c>
      <c r="HB91">
        <v>0</v>
      </c>
      <c r="IK91">
        <v>0</v>
      </c>
    </row>
    <row r="92" spans="1:245" x14ac:dyDescent="0.2">
      <c r="A92">
        <v>18</v>
      </c>
      <c r="B92">
        <v>1</v>
      </c>
      <c r="C92">
        <v>216</v>
      </c>
      <c r="E92" t="s">
        <v>305</v>
      </c>
      <c r="F92" t="s">
        <v>306</v>
      </c>
      <c r="G92" t="s">
        <v>307</v>
      </c>
      <c r="H92" t="s">
        <v>303</v>
      </c>
      <c r="I92">
        <f>I88*J92</f>
        <v>0.13</v>
      </c>
      <c r="J92">
        <v>7.9559363525091811E-2</v>
      </c>
      <c r="O92">
        <f t="shared" si="67"/>
        <v>49.8</v>
      </c>
      <c r="P92">
        <f t="shared" si="68"/>
        <v>49.8</v>
      </c>
      <c r="Q92">
        <f t="shared" si="69"/>
        <v>0</v>
      </c>
      <c r="R92">
        <f t="shared" si="70"/>
        <v>0</v>
      </c>
      <c r="S92">
        <f t="shared" si="71"/>
        <v>0</v>
      </c>
      <c r="T92">
        <f t="shared" si="72"/>
        <v>0</v>
      </c>
      <c r="U92">
        <f t="shared" si="73"/>
        <v>0</v>
      </c>
      <c r="V92">
        <f t="shared" si="74"/>
        <v>0</v>
      </c>
      <c r="W92">
        <f t="shared" si="75"/>
        <v>0</v>
      </c>
      <c r="X92">
        <f t="shared" si="76"/>
        <v>0</v>
      </c>
      <c r="Y92">
        <f t="shared" si="77"/>
        <v>0</v>
      </c>
      <c r="AA92">
        <v>39269648</v>
      </c>
      <c r="AB92">
        <f t="shared" ref="AB92:AB95" si="109">ROUND((AC92+AD92+AF92),2)</f>
        <v>63</v>
      </c>
      <c r="AC92">
        <f t="shared" si="98"/>
        <v>63</v>
      </c>
      <c r="AD92">
        <f t="shared" si="106"/>
        <v>0</v>
      </c>
      <c r="AE92">
        <f t="shared" si="107"/>
        <v>0</v>
      </c>
      <c r="AF92">
        <f t="shared" si="107"/>
        <v>0</v>
      </c>
      <c r="AG92">
        <f t="shared" si="79"/>
        <v>0</v>
      </c>
      <c r="AH92">
        <f t="shared" si="108"/>
        <v>0</v>
      </c>
      <c r="AI92">
        <f t="shared" si="108"/>
        <v>0</v>
      </c>
      <c r="AJ92">
        <f t="shared" si="80"/>
        <v>0</v>
      </c>
      <c r="AK92">
        <v>63</v>
      </c>
      <c r="AL92">
        <v>63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111</v>
      </c>
      <c r="AU92">
        <v>64</v>
      </c>
      <c r="AV92">
        <v>1</v>
      </c>
      <c r="AW92">
        <v>1</v>
      </c>
      <c r="AZ92">
        <v>6.08</v>
      </c>
      <c r="BA92">
        <v>1</v>
      </c>
      <c r="BB92">
        <v>1</v>
      </c>
      <c r="BC92">
        <v>6.08</v>
      </c>
      <c r="BD92" t="s">
        <v>3</v>
      </c>
      <c r="BE92" t="s">
        <v>3</v>
      </c>
      <c r="BF92" t="s">
        <v>3</v>
      </c>
      <c r="BG92" t="s">
        <v>3</v>
      </c>
      <c r="BH92">
        <v>3</v>
      </c>
      <c r="BI92">
        <v>1</v>
      </c>
      <c r="BJ92" t="s">
        <v>308</v>
      </c>
      <c r="BM92">
        <v>11001</v>
      </c>
      <c r="BN92">
        <v>0</v>
      </c>
      <c r="BO92" t="s">
        <v>3</v>
      </c>
      <c r="BP92">
        <v>0</v>
      </c>
      <c r="BQ92">
        <v>2</v>
      </c>
      <c r="BR92">
        <v>0</v>
      </c>
      <c r="BS92">
        <v>1</v>
      </c>
      <c r="BT92">
        <v>1</v>
      </c>
      <c r="BU92">
        <v>1</v>
      </c>
      <c r="BV92">
        <v>1</v>
      </c>
      <c r="BW92">
        <v>1</v>
      </c>
      <c r="BX92">
        <v>1</v>
      </c>
      <c r="BY92" t="s">
        <v>3</v>
      </c>
      <c r="BZ92">
        <v>123</v>
      </c>
      <c r="CA92">
        <v>75</v>
      </c>
      <c r="CF92">
        <v>0</v>
      </c>
      <c r="CG92">
        <v>0</v>
      </c>
      <c r="CM92">
        <v>0</v>
      </c>
      <c r="CN92" t="s">
        <v>3</v>
      </c>
      <c r="CO92">
        <v>0</v>
      </c>
      <c r="CP92">
        <f t="shared" si="81"/>
        <v>49.8</v>
      </c>
      <c r="CQ92">
        <f t="shared" si="82"/>
        <v>383.04</v>
      </c>
      <c r="CR92">
        <f t="shared" si="83"/>
        <v>0</v>
      </c>
      <c r="CS92">
        <f t="shared" si="84"/>
        <v>0</v>
      </c>
      <c r="CT92">
        <f t="shared" si="85"/>
        <v>0</v>
      </c>
      <c r="CU92">
        <f t="shared" si="86"/>
        <v>0</v>
      </c>
      <c r="CV92">
        <f t="shared" si="87"/>
        <v>0</v>
      </c>
      <c r="CW92">
        <f t="shared" si="88"/>
        <v>0</v>
      </c>
      <c r="CX92">
        <f t="shared" si="89"/>
        <v>0</v>
      </c>
      <c r="CY92">
        <f t="shared" si="99"/>
        <v>0</v>
      </c>
      <c r="CZ92">
        <f t="shared" si="100"/>
        <v>0</v>
      </c>
      <c r="DC92" t="s">
        <v>3</v>
      </c>
      <c r="DD92" t="s">
        <v>3</v>
      </c>
      <c r="DE92" t="s">
        <v>3</v>
      </c>
      <c r="DF92" t="s">
        <v>3</v>
      </c>
      <c r="DG92" t="s">
        <v>3</v>
      </c>
      <c r="DH92" t="s">
        <v>3</v>
      </c>
      <c r="DI92" t="s">
        <v>3</v>
      </c>
      <c r="DJ92" t="s">
        <v>3</v>
      </c>
      <c r="DK92" t="s">
        <v>3</v>
      </c>
      <c r="DL92" t="s">
        <v>3</v>
      </c>
      <c r="DM92" t="s">
        <v>3</v>
      </c>
      <c r="DN92">
        <v>0</v>
      </c>
      <c r="DO92">
        <v>0</v>
      </c>
      <c r="DP92">
        <v>1</v>
      </c>
      <c r="DQ92">
        <v>1</v>
      </c>
      <c r="DU92">
        <v>1010</v>
      </c>
      <c r="DV92" t="s">
        <v>303</v>
      </c>
      <c r="DW92" t="s">
        <v>303</v>
      </c>
      <c r="DX92">
        <v>100</v>
      </c>
      <c r="EE92">
        <v>39174504</v>
      </c>
      <c r="EF92">
        <v>2</v>
      </c>
      <c r="EG92" t="s">
        <v>17</v>
      </c>
      <c r="EH92">
        <v>0</v>
      </c>
      <c r="EI92" t="s">
        <v>3</v>
      </c>
      <c r="EJ92">
        <v>1</v>
      </c>
      <c r="EK92">
        <v>11001</v>
      </c>
      <c r="EL92" t="s">
        <v>49</v>
      </c>
      <c r="EM92" t="s">
        <v>184</v>
      </c>
      <c r="EO92" t="s">
        <v>3</v>
      </c>
      <c r="EQ92">
        <v>0</v>
      </c>
      <c r="ER92">
        <v>63</v>
      </c>
      <c r="ES92">
        <v>63</v>
      </c>
      <c r="ET92">
        <v>0</v>
      </c>
      <c r="EU92">
        <v>0</v>
      </c>
      <c r="EV92">
        <v>0</v>
      </c>
      <c r="EW92">
        <v>0</v>
      </c>
      <c r="EX92">
        <v>0</v>
      </c>
      <c r="FQ92">
        <v>0</v>
      </c>
      <c r="FR92">
        <f t="shared" si="90"/>
        <v>0</v>
      </c>
      <c r="FS92">
        <v>0</v>
      </c>
      <c r="FT92" t="s">
        <v>20</v>
      </c>
      <c r="FU92" t="s">
        <v>21</v>
      </c>
      <c r="FX92">
        <v>110.7</v>
      </c>
      <c r="FY92">
        <v>63.75</v>
      </c>
      <c r="GA92" t="s">
        <v>3</v>
      </c>
      <c r="GD92">
        <v>0</v>
      </c>
      <c r="GF92">
        <v>1906340979</v>
      </c>
      <c r="GG92">
        <v>1</v>
      </c>
      <c r="GH92">
        <v>1</v>
      </c>
      <c r="GI92">
        <v>4</v>
      </c>
      <c r="GJ92">
        <v>0</v>
      </c>
      <c r="GK92">
        <f>ROUND(R92*(R12)/100,2)</f>
        <v>0</v>
      </c>
      <c r="GL92">
        <f t="shared" si="91"/>
        <v>0</v>
      </c>
      <c r="GM92">
        <f t="shared" si="92"/>
        <v>49.8</v>
      </c>
      <c r="GN92">
        <f t="shared" si="93"/>
        <v>49.8</v>
      </c>
      <c r="GO92">
        <f t="shared" si="94"/>
        <v>0</v>
      </c>
      <c r="GP92">
        <f t="shared" si="95"/>
        <v>0</v>
      </c>
      <c r="GR92">
        <v>0</v>
      </c>
      <c r="GS92">
        <v>3</v>
      </c>
      <c r="GT92">
        <v>0</v>
      </c>
      <c r="GU92" t="s">
        <v>3</v>
      </c>
      <c r="GV92">
        <f t="shared" si="96"/>
        <v>0</v>
      </c>
      <c r="GW92">
        <v>1</v>
      </c>
      <c r="GX92">
        <f t="shared" ref="GX92:GX95" si="110">ROUND(GV92*GW92*I92,2)</f>
        <v>0</v>
      </c>
      <c r="HA92">
        <v>0</v>
      </c>
      <c r="HB92">
        <v>0</v>
      </c>
      <c r="IK92">
        <v>0</v>
      </c>
    </row>
    <row r="93" spans="1:245" x14ac:dyDescent="0.2">
      <c r="A93">
        <v>18</v>
      </c>
      <c r="B93">
        <v>1</v>
      </c>
      <c r="C93">
        <v>217</v>
      </c>
      <c r="E93" t="s">
        <v>309</v>
      </c>
      <c r="F93" t="s">
        <v>310</v>
      </c>
      <c r="G93" t="s">
        <v>311</v>
      </c>
      <c r="H93" t="s">
        <v>303</v>
      </c>
      <c r="I93">
        <f>I88*J93</f>
        <v>0.65</v>
      </c>
      <c r="J93">
        <v>0.39779681762545904</v>
      </c>
      <c r="O93">
        <f t="shared" si="67"/>
        <v>505.86</v>
      </c>
      <c r="P93">
        <f t="shared" si="68"/>
        <v>505.86</v>
      </c>
      <c r="Q93">
        <f t="shared" si="69"/>
        <v>0</v>
      </c>
      <c r="R93">
        <f t="shared" si="70"/>
        <v>0</v>
      </c>
      <c r="S93">
        <f t="shared" si="71"/>
        <v>0</v>
      </c>
      <c r="T93">
        <f t="shared" si="72"/>
        <v>0</v>
      </c>
      <c r="U93">
        <f t="shared" si="73"/>
        <v>0</v>
      </c>
      <c r="V93">
        <f t="shared" si="74"/>
        <v>0</v>
      </c>
      <c r="W93">
        <f t="shared" si="75"/>
        <v>0</v>
      </c>
      <c r="X93">
        <f t="shared" si="76"/>
        <v>0</v>
      </c>
      <c r="Y93">
        <f t="shared" si="77"/>
        <v>0</v>
      </c>
      <c r="AA93">
        <v>39269648</v>
      </c>
      <c r="AB93">
        <f t="shared" si="109"/>
        <v>128</v>
      </c>
      <c r="AC93">
        <f t="shared" si="98"/>
        <v>128</v>
      </c>
      <c r="AD93">
        <f t="shared" si="106"/>
        <v>0</v>
      </c>
      <c r="AE93">
        <f t="shared" si="107"/>
        <v>0</v>
      </c>
      <c r="AF93">
        <f t="shared" si="107"/>
        <v>0</v>
      </c>
      <c r="AG93">
        <f t="shared" si="79"/>
        <v>0</v>
      </c>
      <c r="AH93">
        <f t="shared" si="108"/>
        <v>0</v>
      </c>
      <c r="AI93">
        <f t="shared" si="108"/>
        <v>0</v>
      </c>
      <c r="AJ93">
        <f t="shared" si="80"/>
        <v>0</v>
      </c>
      <c r="AK93">
        <v>128</v>
      </c>
      <c r="AL93">
        <v>128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111</v>
      </c>
      <c r="AU93">
        <v>64</v>
      </c>
      <c r="AV93">
        <v>1</v>
      </c>
      <c r="AW93">
        <v>1</v>
      </c>
      <c r="AZ93">
        <v>6.08</v>
      </c>
      <c r="BA93">
        <v>1</v>
      </c>
      <c r="BB93">
        <v>1</v>
      </c>
      <c r="BC93">
        <v>6.08</v>
      </c>
      <c r="BD93" t="s">
        <v>3</v>
      </c>
      <c r="BE93" t="s">
        <v>3</v>
      </c>
      <c r="BF93" t="s">
        <v>3</v>
      </c>
      <c r="BG93" t="s">
        <v>3</v>
      </c>
      <c r="BH93">
        <v>3</v>
      </c>
      <c r="BI93">
        <v>1</v>
      </c>
      <c r="BJ93" t="s">
        <v>312</v>
      </c>
      <c r="BM93">
        <v>11001</v>
      </c>
      <c r="BN93">
        <v>0</v>
      </c>
      <c r="BO93" t="s">
        <v>3</v>
      </c>
      <c r="BP93">
        <v>0</v>
      </c>
      <c r="BQ93">
        <v>2</v>
      </c>
      <c r="BR93">
        <v>0</v>
      </c>
      <c r="BS93">
        <v>1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3</v>
      </c>
      <c r="BZ93">
        <v>123</v>
      </c>
      <c r="CA93">
        <v>75</v>
      </c>
      <c r="CF93">
        <v>0</v>
      </c>
      <c r="CG93">
        <v>0</v>
      </c>
      <c r="CM93">
        <v>0</v>
      </c>
      <c r="CN93" t="s">
        <v>3</v>
      </c>
      <c r="CO93">
        <v>0</v>
      </c>
      <c r="CP93">
        <f t="shared" si="81"/>
        <v>505.86</v>
      </c>
      <c r="CQ93">
        <f t="shared" si="82"/>
        <v>778.24</v>
      </c>
      <c r="CR93">
        <f t="shared" si="83"/>
        <v>0</v>
      </c>
      <c r="CS93">
        <f t="shared" si="84"/>
        <v>0</v>
      </c>
      <c r="CT93">
        <f t="shared" si="85"/>
        <v>0</v>
      </c>
      <c r="CU93">
        <f t="shared" si="86"/>
        <v>0</v>
      </c>
      <c r="CV93">
        <f t="shared" si="87"/>
        <v>0</v>
      </c>
      <c r="CW93">
        <f t="shared" si="88"/>
        <v>0</v>
      </c>
      <c r="CX93">
        <f t="shared" si="89"/>
        <v>0</v>
      </c>
      <c r="CY93">
        <f t="shared" si="99"/>
        <v>0</v>
      </c>
      <c r="CZ93">
        <f t="shared" si="100"/>
        <v>0</v>
      </c>
      <c r="DC93" t="s">
        <v>3</v>
      </c>
      <c r="DD93" t="s">
        <v>3</v>
      </c>
      <c r="DE93" t="s">
        <v>3</v>
      </c>
      <c r="DF93" t="s">
        <v>3</v>
      </c>
      <c r="DG93" t="s">
        <v>3</v>
      </c>
      <c r="DH93" t="s">
        <v>3</v>
      </c>
      <c r="DI93" t="s">
        <v>3</v>
      </c>
      <c r="DJ93" t="s">
        <v>3</v>
      </c>
      <c r="DK93" t="s">
        <v>3</v>
      </c>
      <c r="DL93" t="s">
        <v>3</v>
      </c>
      <c r="DM93" t="s">
        <v>3</v>
      </c>
      <c r="DN93">
        <v>0</v>
      </c>
      <c r="DO93">
        <v>0</v>
      </c>
      <c r="DP93">
        <v>1</v>
      </c>
      <c r="DQ93">
        <v>1</v>
      </c>
      <c r="DU93">
        <v>1010</v>
      </c>
      <c r="DV93" t="s">
        <v>303</v>
      </c>
      <c r="DW93" t="s">
        <v>303</v>
      </c>
      <c r="DX93">
        <v>100</v>
      </c>
      <c r="EE93">
        <v>39174504</v>
      </c>
      <c r="EF93">
        <v>2</v>
      </c>
      <c r="EG93" t="s">
        <v>17</v>
      </c>
      <c r="EH93">
        <v>0</v>
      </c>
      <c r="EI93" t="s">
        <v>3</v>
      </c>
      <c r="EJ93">
        <v>1</v>
      </c>
      <c r="EK93">
        <v>11001</v>
      </c>
      <c r="EL93" t="s">
        <v>49</v>
      </c>
      <c r="EM93" t="s">
        <v>184</v>
      </c>
      <c r="EO93" t="s">
        <v>3</v>
      </c>
      <c r="EQ93">
        <v>0</v>
      </c>
      <c r="ER93">
        <v>128</v>
      </c>
      <c r="ES93">
        <v>128</v>
      </c>
      <c r="ET93">
        <v>0</v>
      </c>
      <c r="EU93">
        <v>0</v>
      </c>
      <c r="EV93">
        <v>0</v>
      </c>
      <c r="EW93">
        <v>0</v>
      </c>
      <c r="EX93">
        <v>0</v>
      </c>
      <c r="FQ93">
        <v>0</v>
      </c>
      <c r="FR93">
        <f t="shared" si="90"/>
        <v>0</v>
      </c>
      <c r="FS93">
        <v>0</v>
      </c>
      <c r="FT93" t="s">
        <v>20</v>
      </c>
      <c r="FU93" t="s">
        <v>21</v>
      </c>
      <c r="FX93">
        <v>110.7</v>
      </c>
      <c r="FY93">
        <v>63.75</v>
      </c>
      <c r="GA93" t="s">
        <v>3</v>
      </c>
      <c r="GD93">
        <v>0</v>
      </c>
      <c r="GF93">
        <v>848075668</v>
      </c>
      <c r="GG93">
        <v>1</v>
      </c>
      <c r="GH93">
        <v>1</v>
      </c>
      <c r="GI93">
        <v>4</v>
      </c>
      <c r="GJ93">
        <v>0</v>
      </c>
      <c r="GK93">
        <f>ROUND(R93*(R12)/100,2)</f>
        <v>0</v>
      </c>
      <c r="GL93">
        <f t="shared" si="91"/>
        <v>0</v>
      </c>
      <c r="GM93">
        <f t="shared" si="92"/>
        <v>505.86</v>
      </c>
      <c r="GN93">
        <f t="shared" si="93"/>
        <v>505.86</v>
      </c>
      <c r="GO93">
        <f t="shared" si="94"/>
        <v>0</v>
      </c>
      <c r="GP93">
        <f t="shared" si="95"/>
        <v>0</v>
      </c>
      <c r="GR93">
        <v>0</v>
      </c>
      <c r="GS93">
        <v>3</v>
      </c>
      <c r="GT93">
        <v>0</v>
      </c>
      <c r="GU93" t="s">
        <v>3</v>
      </c>
      <c r="GV93">
        <f t="shared" si="96"/>
        <v>0</v>
      </c>
      <c r="GW93">
        <v>1</v>
      </c>
      <c r="GX93">
        <f t="shared" si="110"/>
        <v>0</v>
      </c>
      <c r="HA93">
        <v>0</v>
      </c>
      <c r="HB93">
        <v>0</v>
      </c>
      <c r="IK93">
        <v>0</v>
      </c>
    </row>
    <row r="94" spans="1:245" x14ac:dyDescent="0.2">
      <c r="A94">
        <v>18</v>
      </c>
      <c r="B94">
        <v>1</v>
      </c>
      <c r="C94">
        <v>218</v>
      </c>
      <c r="E94" t="s">
        <v>313</v>
      </c>
      <c r="F94" t="s">
        <v>314</v>
      </c>
      <c r="G94" t="s">
        <v>315</v>
      </c>
      <c r="H94" t="s">
        <v>303</v>
      </c>
      <c r="I94">
        <f>I88*J94</f>
        <v>0.11</v>
      </c>
      <c r="J94">
        <v>6.7319461444308448E-2</v>
      </c>
      <c r="O94">
        <f t="shared" si="67"/>
        <v>85.61</v>
      </c>
      <c r="P94">
        <f t="shared" si="68"/>
        <v>85.61</v>
      </c>
      <c r="Q94">
        <f t="shared" si="69"/>
        <v>0</v>
      </c>
      <c r="R94">
        <f t="shared" si="70"/>
        <v>0</v>
      </c>
      <c r="S94">
        <f t="shared" si="71"/>
        <v>0</v>
      </c>
      <c r="T94">
        <f t="shared" si="72"/>
        <v>0</v>
      </c>
      <c r="U94">
        <f t="shared" si="73"/>
        <v>0</v>
      </c>
      <c r="V94">
        <f t="shared" si="74"/>
        <v>0</v>
      </c>
      <c r="W94">
        <f t="shared" si="75"/>
        <v>0</v>
      </c>
      <c r="X94">
        <f t="shared" si="76"/>
        <v>0</v>
      </c>
      <c r="Y94">
        <f t="shared" si="77"/>
        <v>0</v>
      </c>
      <c r="AA94">
        <v>39269648</v>
      </c>
      <c r="AB94">
        <f t="shared" si="109"/>
        <v>128</v>
      </c>
      <c r="AC94">
        <f t="shared" si="98"/>
        <v>128</v>
      </c>
      <c r="AD94">
        <f t="shared" si="106"/>
        <v>0</v>
      </c>
      <c r="AE94">
        <f t="shared" si="107"/>
        <v>0</v>
      </c>
      <c r="AF94">
        <f t="shared" si="107"/>
        <v>0</v>
      </c>
      <c r="AG94">
        <f t="shared" si="79"/>
        <v>0</v>
      </c>
      <c r="AH94">
        <f t="shared" si="108"/>
        <v>0</v>
      </c>
      <c r="AI94">
        <f t="shared" si="108"/>
        <v>0</v>
      </c>
      <c r="AJ94">
        <f t="shared" si="80"/>
        <v>0</v>
      </c>
      <c r="AK94">
        <v>128</v>
      </c>
      <c r="AL94">
        <v>128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111</v>
      </c>
      <c r="AU94">
        <v>64</v>
      </c>
      <c r="AV94">
        <v>1</v>
      </c>
      <c r="AW94">
        <v>1</v>
      </c>
      <c r="AZ94">
        <v>6.08</v>
      </c>
      <c r="BA94">
        <v>1</v>
      </c>
      <c r="BB94">
        <v>1</v>
      </c>
      <c r="BC94">
        <v>6.08</v>
      </c>
      <c r="BD94" t="s">
        <v>3</v>
      </c>
      <c r="BE94" t="s">
        <v>3</v>
      </c>
      <c r="BF94" t="s">
        <v>3</v>
      </c>
      <c r="BG94" t="s">
        <v>3</v>
      </c>
      <c r="BH94">
        <v>3</v>
      </c>
      <c r="BI94">
        <v>1</v>
      </c>
      <c r="BJ94" t="s">
        <v>316</v>
      </c>
      <c r="BM94">
        <v>11001</v>
      </c>
      <c r="BN94">
        <v>0</v>
      </c>
      <c r="BO94" t="s">
        <v>3</v>
      </c>
      <c r="BP94">
        <v>0</v>
      </c>
      <c r="BQ94">
        <v>2</v>
      </c>
      <c r="BR94">
        <v>0</v>
      </c>
      <c r="BS94">
        <v>1</v>
      </c>
      <c r="BT94">
        <v>1</v>
      </c>
      <c r="BU94">
        <v>1</v>
      </c>
      <c r="BV94">
        <v>1</v>
      </c>
      <c r="BW94">
        <v>1</v>
      </c>
      <c r="BX94">
        <v>1</v>
      </c>
      <c r="BY94" t="s">
        <v>3</v>
      </c>
      <c r="BZ94">
        <v>123</v>
      </c>
      <c r="CA94">
        <v>75</v>
      </c>
      <c r="CF94">
        <v>0</v>
      </c>
      <c r="CG94">
        <v>0</v>
      </c>
      <c r="CM94">
        <v>0</v>
      </c>
      <c r="CN94" t="s">
        <v>3</v>
      </c>
      <c r="CO94">
        <v>0</v>
      </c>
      <c r="CP94">
        <f t="shared" si="81"/>
        <v>85.61</v>
      </c>
      <c r="CQ94">
        <f t="shared" si="82"/>
        <v>778.24</v>
      </c>
      <c r="CR94">
        <f t="shared" si="83"/>
        <v>0</v>
      </c>
      <c r="CS94">
        <f t="shared" si="84"/>
        <v>0</v>
      </c>
      <c r="CT94">
        <f t="shared" si="85"/>
        <v>0</v>
      </c>
      <c r="CU94">
        <f t="shared" si="86"/>
        <v>0</v>
      </c>
      <c r="CV94">
        <f t="shared" si="87"/>
        <v>0</v>
      </c>
      <c r="CW94">
        <f t="shared" si="88"/>
        <v>0</v>
      </c>
      <c r="CX94">
        <f t="shared" si="89"/>
        <v>0</v>
      </c>
      <c r="CY94">
        <f t="shared" si="99"/>
        <v>0</v>
      </c>
      <c r="CZ94">
        <f t="shared" si="100"/>
        <v>0</v>
      </c>
      <c r="DC94" t="s">
        <v>3</v>
      </c>
      <c r="DD94" t="s">
        <v>3</v>
      </c>
      <c r="DE94" t="s">
        <v>3</v>
      </c>
      <c r="DF94" t="s">
        <v>3</v>
      </c>
      <c r="DG94" t="s">
        <v>3</v>
      </c>
      <c r="DH94" t="s">
        <v>3</v>
      </c>
      <c r="DI94" t="s">
        <v>3</v>
      </c>
      <c r="DJ94" t="s">
        <v>3</v>
      </c>
      <c r="DK94" t="s">
        <v>3</v>
      </c>
      <c r="DL94" t="s">
        <v>3</v>
      </c>
      <c r="DM94" t="s">
        <v>3</v>
      </c>
      <c r="DN94">
        <v>0</v>
      </c>
      <c r="DO94">
        <v>0</v>
      </c>
      <c r="DP94">
        <v>1</v>
      </c>
      <c r="DQ94">
        <v>1</v>
      </c>
      <c r="DU94">
        <v>1010</v>
      </c>
      <c r="DV94" t="s">
        <v>303</v>
      </c>
      <c r="DW94" t="s">
        <v>303</v>
      </c>
      <c r="DX94">
        <v>100</v>
      </c>
      <c r="EE94">
        <v>39174504</v>
      </c>
      <c r="EF94">
        <v>2</v>
      </c>
      <c r="EG94" t="s">
        <v>17</v>
      </c>
      <c r="EH94">
        <v>0</v>
      </c>
      <c r="EI94" t="s">
        <v>3</v>
      </c>
      <c r="EJ94">
        <v>1</v>
      </c>
      <c r="EK94">
        <v>11001</v>
      </c>
      <c r="EL94" t="s">
        <v>49</v>
      </c>
      <c r="EM94" t="s">
        <v>184</v>
      </c>
      <c r="EO94" t="s">
        <v>3</v>
      </c>
      <c r="EQ94">
        <v>0</v>
      </c>
      <c r="ER94">
        <v>128</v>
      </c>
      <c r="ES94">
        <v>128</v>
      </c>
      <c r="ET94">
        <v>0</v>
      </c>
      <c r="EU94">
        <v>0</v>
      </c>
      <c r="EV94">
        <v>0</v>
      </c>
      <c r="EW94">
        <v>0</v>
      </c>
      <c r="EX94">
        <v>0</v>
      </c>
      <c r="FQ94">
        <v>0</v>
      </c>
      <c r="FR94">
        <f t="shared" si="90"/>
        <v>0</v>
      </c>
      <c r="FS94">
        <v>0</v>
      </c>
      <c r="FT94" t="s">
        <v>20</v>
      </c>
      <c r="FU94" t="s">
        <v>21</v>
      </c>
      <c r="FX94">
        <v>110.7</v>
      </c>
      <c r="FY94">
        <v>63.75</v>
      </c>
      <c r="GA94" t="s">
        <v>3</v>
      </c>
      <c r="GD94">
        <v>0</v>
      </c>
      <c r="GF94">
        <v>1508644261</v>
      </c>
      <c r="GG94">
        <v>1</v>
      </c>
      <c r="GH94">
        <v>1</v>
      </c>
      <c r="GI94">
        <v>4</v>
      </c>
      <c r="GJ94">
        <v>0</v>
      </c>
      <c r="GK94">
        <f>ROUND(R94*(R12)/100,2)</f>
        <v>0</v>
      </c>
      <c r="GL94">
        <f t="shared" si="91"/>
        <v>0</v>
      </c>
      <c r="GM94">
        <f t="shared" si="92"/>
        <v>85.61</v>
      </c>
      <c r="GN94">
        <f t="shared" si="93"/>
        <v>85.61</v>
      </c>
      <c r="GO94">
        <f t="shared" si="94"/>
        <v>0</v>
      </c>
      <c r="GP94">
        <f t="shared" si="95"/>
        <v>0</v>
      </c>
      <c r="GR94">
        <v>0</v>
      </c>
      <c r="GS94">
        <v>3</v>
      </c>
      <c r="GT94">
        <v>0</v>
      </c>
      <c r="GU94" t="s">
        <v>3</v>
      </c>
      <c r="GV94">
        <f t="shared" si="96"/>
        <v>0</v>
      </c>
      <c r="GW94">
        <v>1</v>
      </c>
      <c r="GX94">
        <f t="shared" si="110"/>
        <v>0</v>
      </c>
      <c r="HA94">
        <v>0</v>
      </c>
      <c r="HB94">
        <v>0</v>
      </c>
      <c r="IK94">
        <v>0</v>
      </c>
    </row>
    <row r="95" spans="1:245" x14ac:dyDescent="0.2">
      <c r="A95">
        <v>18</v>
      </c>
      <c r="B95">
        <v>1</v>
      </c>
      <c r="C95">
        <v>219</v>
      </c>
      <c r="E95" t="s">
        <v>317</v>
      </c>
      <c r="F95" t="s">
        <v>318</v>
      </c>
      <c r="G95" t="s">
        <v>319</v>
      </c>
      <c r="H95" t="s">
        <v>303</v>
      </c>
      <c r="I95">
        <f>I88*J95</f>
        <v>0.11</v>
      </c>
      <c r="J95">
        <v>6.7319461444308448E-2</v>
      </c>
      <c r="O95">
        <f t="shared" si="67"/>
        <v>85.61</v>
      </c>
      <c r="P95">
        <f t="shared" si="68"/>
        <v>85.61</v>
      </c>
      <c r="Q95">
        <f t="shared" si="69"/>
        <v>0</v>
      </c>
      <c r="R95">
        <f t="shared" si="70"/>
        <v>0</v>
      </c>
      <c r="S95">
        <f t="shared" si="71"/>
        <v>0</v>
      </c>
      <c r="T95">
        <f t="shared" si="72"/>
        <v>0</v>
      </c>
      <c r="U95">
        <f t="shared" si="73"/>
        <v>0</v>
      </c>
      <c r="V95">
        <f t="shared" si="74"/>
        <v>0</v>
      </c>
      <c r="W95">
        <f t="shared" si="75"/>
        <v>0</v>
      </c>
      <c r="X95">
        <f t="shared" si="76"/>
        <v>0</v>
      </c>
      <c r="Y95">
        <f t="shared" si="77"/>
        <v>0</v>
      </c>
      <c r="AA95">
        <v>39269648</v>
      </c>
      <c r="AB95">
        <f t="shared" si="109"/>
        <v>128</v>
      </c>
      <c r="AC95">
        <f t="shared" si="98"/>
        <v>128</v>
      </c>
      <c r="AD95">
        <f t="shared" si="106"/>
        <v>0</v>
      </c>
      <c r="AE95">
        <f t="shared" si="107"/>
        <v>0</v>
      </c>
      <c r="AF95">
        <f t="shared" si="107"/>
        <v>0</v>
      </c>
      <c r="AG95">
        <f t="shared" si="79"/>
        <v>0</v>
      </c>
      <c r="AH95">
        <f t="shared" si="108"/>
        <v>0</v>
      </c>
      <c r="AI95">
        <f t="shared" si="108"/>
        <v>0</v>
      </c>
      <c r="AJ95">
        <f t="shared" si="80"/>
        <v>0</v>
      </c>
      <c r="AK95">
        <v>128</v>
      </c>
      <c r="AL95">
        <v>128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111</v>
      </c>
      <c r="AU95">
        <v>64</v>
      </c>
      <c r="AV95">
        <v>1</v>
      </c>
      <c r="AW95">
        <v>1</v>
      </c>
      <c r="AZ95">
        <v>6.08</v>
      </c>
      <c r="BA95">
        <v>1</v>
      </c>
      <c r="BB95">
        <v>1</v>
      </c>
      <c r="BC95">
        <v>6.08</v>
      </c>
      <c r="BD95" t="s">
        <v>3</v>
      </c>
      <c r="BE95" t="s">
        <v>3</v>
      </c>
      <c r="BF95" t="s">
        <v>3</v>
      </c>
      <c r="BG95" t="s">
        <v>3</v>
      </c>
      <c r="BH95">
        <v>3</v>
      </c>
      <c r="BI95">
        <v>1</v>
      </c>
      <c r="BJ95" t="s">
        <v>320</v>
      </c>
      <c r="BM95">
        <v>11001</v>
      </c>
      <c r="BN95">
        <v>0</v>
      </c>
      <c r="BO95" t="s">
        <v>3</v>
      </c>
      <c r="BP95">
        <v>0</v>
      </c>
      <c r="BQ95">
        <v>2</v>
      </c>
      <c r="BR95">
        <v>0</v>
      </c>
      <c r="BS95">
        <v>1</v>
      </c>
      <c r="BT95">
        <v>1</v>
      </c>
      <c r="BU95">
        <v>1</v>
      </c>
      <c r="BV95">
        <v>1</v>
      </c>
      <c r="BW95">
        <v>1</v>
      </c>
      <c r="BX95">
        <v>1</v>
      </c>
      <c r="BY95" t="s">
        <v>3</v>
      </c>
      <c r="BZ95">
        <v>123</v>
      </c>
      <c r="CA95">
        <v>75</v>
      </c>
      <c r="CF95">
        <v>0</v>
      </c>
      <c r="CG95">
        <v>0</v>
      </c>
      <c r="CM95">
        <v>0</v>
      </c>
      <c r="CN95" t="s">
        <v>3</v>
      </c>
      <c r="CO95">
        <v>0</v>
      </c>
      <c r="CP95">
        <f t="shared" si="81"/>
        <v>85.61</v>
      </c>
      <c r="CQ95">
        <f t="shared" si="82"/>
        <v>778.24</v>
      </c>
      <c r="CR95">
        <f t="shared" si="83"/>
        <v>0</v>
      </c>
      <c r="CS95">
        <f t="shared" si="84"/>
        <v>0</v>
      </c>
      <c r="CT95">
        <f t="shared" si="85"/>
        <v>0</v>
      </c>
      <c r="CU95">
        <f t="shared" si="86"/>
        <v>0</v>
      </c>
      <c r="CV95">
        <f t="shared" si="87"/>
        <v>0</v>
      </c>
      <c r="CW95">
        <f t="shared" si="88"/>
        <v>0</v>
      </c>
      <c r="CX95">
        <f t="shared" si="89"/>
        <v>0</v>
      </c>
      <c r="CY95">
        <f t="shared" si="99"/>
        <v>0</v>
      </c>
      <c r="CZ95">
        <f t="shared" si="100"/>
        <v>0</v>
      </c>
      <c r="DC95" t="s">
        <v>3</v>
      </c>
      <c r="DD95" t="s">
        <v>3</v>
      </c>
      <c r="DE95" t="s">
        <v>3</v>
      </c>
      <c r="DF95" t="s">
        <v>3</v>
      </c>
      <c r="DG95" t="s">
        <v>3</v>
      </c>
      <c r="DH95" t="s">
        <v>3</v>
      </c>
      <c r="DI95" t="s">
        <v>3</v>
      </c>
      <c r="DJ95" t="s">
        <v>3</v>
      </c>
      <c r="DK95" t="s">
        <v>3</v>
      </c>
      <c r="DL95" t="s">
        <v>3</v>
      </c>
      <c r="DM95" t="s">
        <v>3</v>
      </c>
      <c r="DN95">
        <v>0</v>
      </c>
      <c r="DO95">
        <v>0</v>
      </c>
      <c r="DP95">
        <v>1</v>
      </c>
      <c r="DQ95">
        <v>1</v>
      </c>
      <c r="DU95">
        <v>1010</v>
      </c>
      <c r="DV95" t="s">
        <v>303</v>
      </c>
      <c r="DW95" t="s">
        <v>303</v>
      </c>
      <c r="DX95">
        <v>100</v>
      </c>
      <c r="EE95">
        <v>39174504</v>
      </c>
      <c r="EF95">
        <v>2</v>
      </c>
      <c r="EG95" t="s">
        <v>17</v>
      </c>
      <c r="EH95">
        <v>0</v>
      </c>
      <c r="EI95" t="s">
        <v>3</v>
      </c>
      <c r="EJ95">
        <v>1</v>
      </c>
      <c r="EK95">
        <v>11001</v>
      </c>
      <c r="EL95" t="s">
        <v>49</v>
      </c>
      <c r="EM95" t="s">
        <v>184</v>
      </c>
      <c r="EO95" t="s">
        <v>3</v>
      </c>
      <c r="EQ95">
        <v>0</v>
      </c>
      <c r="ER95">
        <v>128</v>
      </c>
      <c r="ES95">
        <v>128</v>
      </c>
      <c r="ET95">
        <v>0</v>
      </c>
      <c r="EU95">
        <v>0</v>
      </c>
      <c r="EV95">
        <v>0</v>
      </c>
      <c r="EW95">
        <v>0</v>
      </c>
      <c r="EX95">
        <v>0</v>
      </c>
      <c r="FQ95">
        <v>0</v>
      </c>
      <c r="FR95">
        <f t="shared" si="90"/>
        <v>0</v>
      </c>
      <c r="FS95">
        <v>0</v>
      </c>
      <c r="FT95" t="s">
        <v>20</v>
      </c>
      <c r="FU95" t="s">
        <v>21</v>
      </c>
      <c r="FX95">
        <v>110.7</v>
      </c>
      <c r="FY95">
        <v>63.75</v>
      </c>
      <c r="GA95" t="s">
        <v>3</v>
      </c>
      <c r="GD95">
        <v>0</v>
      </c>
      <c r="GF95">
        <v>-1530028590</v>
      </c>
      <c r="GG95">
        <v>1</v>
      </c>
      <c r="GH95">
        <v>1</v>
      </c>
      <c r="GI95">
        <v>4</v>
      </c>
      <c r="GJ95">
        <v>0</v>
      </c>
      <c r="GK95">
        <f>ROUND(R95*(R12)/100,2)</f>
        <v>0</v>
      </c>
      <c r="GL95">
        <f t="shared" si="91"/>
        <v>0</v>
      </c>
      <c r="GM95">
        <f t="shared" si="92"/>
        <v>85.61</v>
      </c>
      <c r="GN95">
        <f t="shared" si="93"/>
        <v>85.61</v>
      </c>
      <c r="GO95">
        <f t="shared" si="94"/>
        <v>0</v>
      </c>
      <c r="GP95">
        <f t="shared" si="95"/>
        <v>0</v>
      </c>
      <c r="GR95">
        <v>0</v>
      </c>
      <c r="GS95">
        <v>3</v>
      </c>
      <c r="GT95">
        <v>0</v>
      </c>
      <c r="GU95" t="s">
        <v>3</v>
      </c>
      <c r="GV95">
        <f t="shared" si="96"/>
        <v>0</v>
      </c>
      <c r="GW95">
        <v>1</v>
      </c>
      <c r="GX95">
        <f t="shared" si="110"/>
        <v>0</v>
      </c>
      <c r="HA95">
        <v>0</v>
      </c>
      <c r="HB95">
        <v>0</v>
      </c>
      <c r="IK95">
        <v>0</v>
      </c>
    </row>
    <row r="97" spans="1:206" x14ac:dyDescent="0.2">
      <c r="A97" s="2">
        <v>51</v>
      </c>
      <c r="B97" s="2">
        <f>B24</f>
        <v>1</v>
      </c>
      <c r="C97" s="2">
        <f>A24</f>
        <v>4</v>
      </c>
      <c r="D97" s="2">
        <f>ROW(A24)</f>
        <v>24</v>
      </c>
      <c r="E97" s="2"/>
      <c r="F97" s="2" t="str">
        <f>IF(F24&lt;&gt;"",F24,"")</f>
        <v>Новый раздел</v>
      </c>
      <c r="G97" s="2" t="str">
        <f>IF(G24&lt;&gt;"",G24,"")</f>
        <v>Общестроительные работы</v>
      </c>
      <c r="H97" s="2">
        <v>0</v>
      </c>
      <c r="I97" s="2"/>
      <c r="J97" s="2"/>
      <c r="K97" s="2"/>
      <c r="L97" s="2"/>
      <c r="M97" s="2"/>
      <c r="N97" s="2"/>
      <c r="O97" s="2">
        <f t="shared" ref="O97:T97" si="111">ROUND(AB97,2)</f>
        <v>1364726.09</v>
      </c>
      <c r="P97" s="2">
        <f t="shared" si="111"/>
        <v>1285269.79</v>
      </c>
      <c r="Q97" s="2">
        <f t="shared" si="111"/>
        <v>7468.2</v>
      </c>
      <c r="R97" s="2">
        <f t="shared" si="111"/>
        <v>1784.14</v>
      </c>
      <c r="S97" s="2">
        <f t="shared" si="111"/>
        <v>71988.100000000006</v>
      </c>
      <c r="T97" s="2">
        <f t="shared" si="111"/>
        <v>0</v>
      </c>
      <c r="U97" s="2">
        <f>AH97</f>
        <v>1340.9861951000003</v>
      </c>
      <c r="V97" s="2">
        <f>AI97</f>
        <v>22.788952750000004</v>
      </c>
      <c r="W97" s="2">
        <f>ROUND(AJ97,2)</f>
        <v>0</v>
      </c>
      <c r="X97" s="2">
        <f>ROUND(AK97,2)</f>
        <v>67382.73</v>
      </c>
      <c r="Y97" s="2">
        <f>ROUND(AL97,2)</f>
        <v>39172.870000000003</v>
      </c>
      <c r="Z97" s="2"/>
      <c r="AA97" s="2"/>
      <c r="AB97" s="2">
        <f>ROUND(SUMIF(AA28:AA95,"=39269648",O28:O95),2)</f>
        <v>1364726.09</v>
      </c>
      <c r="AC97" s="2">
        <f>ROUND(SUMIF(AA28:AA95,"=39269648",P28:P95),2)</f>
        <v>1285269.79</v>
      </c>
      <c r="AD97" s="2">
        <f>ROUND(SUMIF(AA28:AA95,"=39269648",Q28:Q95),2)</f>
        <v>7468.2</v>
      </c>
      <c r="AE97" s="2">
        <f>ROUND(SUMIF(AA28:AA95,"=39269648",R28:R95),2)</f>
        <v>1784.14</v>
      </c>
      <c r="AF97" s="2">
        <f>ROUND(SUMIF(AA28:AA95,"=39269648",S28:S95),2)</f>
        <v>71988.100000000006</v>
      </c>
      <c r="AG97" s="2">
        <f>ROUND(SUMIF(AA28:AA95,"=39269648",T28:T95),2)</f>
        <v>0</v>
      </c>
      <c r="AH97" s="2">
        <f>SUMIF(AA28:AA95,"=39269648",U28:U95)</f>
        <v>1340.9861951000003</v>
      </c>
      <c r="AI97" s="2">
        <f>SUMIF(AA28:AA95,"=39269648",V28:V95)</f>
        <v>22.788952750000004</v>
      </c>
      <c r="AJ97" s="2">
        <f>ROUND(SUMIF(AA28:AA95,"=39269648",W28:W95),2)</f>
        <v>0</v>
      </c>
      <c r="AK97" s="2">
        <f>ROUND(SUMIF(AA28:AA95,"=39269648",X28:X95),2)</f>
        <v>67382.73</v>
      </c>
      <c r="AL97" s="2">
        <f>ROUND(SUMIF(AA28:AA95,"=39269648",Y28:Y95),2)</f>
        <v>39172.870000000003</v>
      </c>
      <c r="AM97" s="2"/>
      <c r="AN97" s="2"/>
      <c r="AO97" s="2">
        <f t="shared" ref="AO97:BC97" si="112">ROUND(BX97,2)</f>
        <v>0</v>
      </c>
      <c r="AP97" s="2">
        <f t="shared" si="112"/>
        <v>0</v>
      </c>
      <c r="AQ97" s="2">
        <f t="shared" si="112"/>
        <v>0</v>
      </c>
      <c r="AR97" s="2">
        <f t="shared" si="112"/>
        <v>1471281.69</v>
      </c>
      <c r="AS97" s="2">
        <f t="shared" si="112"/>
        <v>1471281.69</v>
      </c>
      <c r="AT97" s="2">
        <f t="shared" si="112"/>
        <v>0</v>
      </c>
      <c r="AU97" s="2">
        <f t="shared" si="112"/>
        <v>0</v>
      </c>
      <c r="AV97" s="2">
        <f t="shared" si="112"/>
        <v>1285269.79</v>
      </c>
      <c r="AW97" s="2">
        <f t="shared" si="112"/>
        <v>1285269.79</v>
      </c>
      <c r="AX97" s="2">
        <f t="shared" si="112"/>
        <v>0</v>
      </c>
      <c r="AY97" s="2">
        <f t="shared" si="112"/>
        <v>1285269.79</v>
      </c>
      <c r="AZ97" s="2">
        <f t="shared" si="112"/>
        <v>0</v>
      </c>
      <c r="BA97" s="2">
        <f t="shared" si="112"/>
        <v>0</v>
      </c>
      <c r="BB97" s="2">
        <f t="shared" si="112"/>
        <v>0</v>
      </c>
      <c r="BC97" s="2">
        <f t="shared" si="112"/>
        <v>0</v>
      </c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>
        <f>ROUND(SUMIF(AA28:AA95,"=39269648",FQ28:FQ95),2)</f>
        <v>0</v>
      </c>
      <c r="BY97" s="2">
        <f>ROUND(SUMIF(AA28:AA95,"=39269648",FR28:FR95),2)</f>
        <v>0</v>
      </c>
      <c r="BZ97" s="2">
        <f>ROUND(SUMIF(AA28:AA95,"=39269648",GL28:GL95),2)</f>
        <v>0</v>
      </c>
      <c r="CA97" s="2">
        <f>ROUND(SUMIF(AA28:AA95,"=39269648",GM28:GM95),2)</f>
        <v>1471281.69</v>
      </c>
      <c r="CB97" s="2">
        <f>ROUND(SUMIF(AA28:AA95,"=39269648",GN28:GN95),2)</f>
        <v>1471281.69</v>
      </c>
      <c r="CC97" s="2">
        <f>ROUND(SUMIF(AA28:AA95,"=39269648",GO28:GO95),2)</f>
        <v>0</v>
      </c>
      <c r="CD97" s="2">
        <f>ROUND(SUMIF(AA28:AA95,"=39269648",GP28:GP95),2)</f>
        <v>0</v>
      </c>
      <c r="CE97" s="2">
        <f>AC97-BX97</f>
        <v>1285269.79</v>
      </c>
      <c r="CF97" s="2">
        <f>AC97-BY97</f>
        <v>1285269.79</v>
      </c>
      <c r="CG97" s="2">
        <f>BX97-BZ97</f>
        <v>0</v>
      </c>
      <c r="CH97" s="2">
        <f>AC97-BX97-BY97+BZ97</f>
        <v>1285269.79</v>
      </c>
      <c r="CI97" s="2">
        <f>BY97-BZ97</f>
        <v>0</v>
      </c>
      <c r="CJ97" s="2">
        <f>ROUND(SUMIF(AA28:AA95,"=39269648",GX28:GX95),2)</f>
        <v>0</v>
      </c>
      <c r="CK97" s="2">
        <f>ROUND(SUMIF(AA28:AA95,"=39269648",GY28:GY95),2)</f>
        <v>0</v>
      </c>
      <c r="CL97" s="2">
        <f>ROUND(SUMIF(AA28:AA95,"=39269648",GZ28:GZ95),2)</f>
        <v>0</v>
      </c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  <c r="DX97" s="3"/>
      <c r="DY97" s="3"/>
      <c r="DZ97" s="3"/>
      <c r="EA97" s="3"/>
      <c r="EB97" s="3"/>
      <c r="EC97" s="3"/>
      <c r="ED97" s="3"/>
      <c r="EE97" s="3"/>
      <c r="EF97" s="3"/>
      <c r="EG97" s="3"/>
      <c r="EH97" s="3"/>
      <c r="EI97" s="3"/>
      <c r="EJ97" s="3"/>
      <c r="EK97" s="3"/>
      <c r="EL97" s="3"/>
      <c r="EM97" s="3"/>
      <c r="EN97" s="3"/>
      <c r="EO97" s="3"/>
      <c r="EP97" s="3"/>
      <c r="EQ97" s="3"/>
      <c r="ER97" s="3"/>
      <c r="ES97" s="3"/>
      <c r="ET97" s="3"/>
      <c r="EU97" s="3"/>
      <c r="EV97" s="3"/>
      <c r="EW97" s="3"/>
      <c r="EX97" s="3"/>
      <c r="EY97" s="3"/>
      <c r="EZ97" s="3"/>
      <c r="FA97" s="3"/>
      <c r="FB97" s="3"/>
      <c r="FC97" s="3"/>
      <c r="FD97" s="3"/>
      <c r="FE97" s="3"/>
      <c r="FF97" s="3"/>
      <c r="FG97" s="3"/>
      <c r="FH97" s="3"/>
      <c r="FI97" s="3"/>
      <c r="FJ97" s="3"/>
      <c r="FK97" s="3"/>
      <c r="FL97" s="3"/>
      <c r="FM97" s="3"/>
      <c r="FN97" s="3"/>
      <c r="FO97" s="3"/>
      <c r="FP97" s="3"/>
      <c r="FQ97" s="3"/>
      <c r="FR97" s="3"/>
      <c r="FS97" s="3"/>
      <c r="FT97" s="3"/>
      <c r="FU97" s="3"/>
      <c r="FV97" s="3"/>
      <c r="FW97" s="3"/>
      <c r="FX97" s="3"/>
      <c r="FY97" s="3"/>
      <c r="FZ97" s="3"/>
      <c r="GA97" s="3"/>
      <c r="GB97" s="3"/>
      <c r="GC97" s="3"/>
      <c r="GD97" s="3"/>
      <c r="GE97" s="3"/>
      <c r="GF97" s="3"/>
      <c r="GG97" s="3"/>
      <c r="GH97" s="3"/>
      <c r="GI97" s="3"/>
      <c r="GJ97" s="3"/>
      <c r="GK97" s="3"/>
      <c r="GL97" s="3"/>
      <c r="GM97" s="3"/>
      <c r="GN97" s="3"/>
      <c r="GO97" s="3"/>
      <c r="GP97" s="3"/>
      <c r="GQ97" s="3"/>
      <c r="GR97" s="3"/>
      <c r="GS97" s="3"/>
      <c r="GT97" s="3"/>
      <c r="GU97" s="3"/>
      <c r="GV97" s="3"/>
      <c r="GW97" s="3"/>
      <c r="GX97" s="3">
        <v>0</v>
      </c>
    </row>
    <row r="99" spans="1:206" x14ac:dyDescent="0.2">
      <c r="A99" s="4">
        <v>50</v>
      </c>
      <c r="B99" s="4">
        <v>0</v>
      </c>
      <c r="C99" s="4">
        <v>0</v>
      </c>
      <c r="D99" s="4">
        <v>1</v>
      </c>
      <c r="E99" s="4">
        <v>201</v>
      </c>
      <c r="F99" s="4">
        <f>ROUND(Source!O97,O99)</f>
        <v>1364726.09</v>
      </c>
      <c r="G99" s="4" t="s">
        <v>321</v>
      </c>
      <c r="H99" s="4" t="s">
        <v>322</v>
      </c>
      <c r="I99" s="4"/>
      <c r="J99" s="4"/>
      <c r="K99" s="4">
        <v>201</v>
      </c>
      <c r="L99" s="4">
        <v>1</v>
      </c>
      <c r="M99" s="4">
        <v>3</v>
      </c>
      <c r="N99" s="4" t="s">
        <v>3</v>
      </c>
      <c r="O99" s="4">
        <v>2</v>
      </c>
      <c r="P99" s="4"/>
      <c r="Q99" s="4"/>
      <c r="R99" s="4"/>
      <c r="S99" s="4"/>
      <c r="T99" s="4"/>
      <c r="U99" s="4"/>
      <c r="V99" s="4"/>
      <c r="W99" s="4"/>
    </row>
    <row r="100" spans="1:206" x14ac:dyDescent="0.2">
      <c r="A100" s="4">
        <v>50</v>
      </c>
      <c r="B100" s="4">
        <v>0</v>
      </c>
      <c r="C100" s="4">
        <v>0</v>
      </c>
      <c r="D100" s="4">
        <v>1</v>
      </c>
      <c r="E100" s="4">
        <v>202</v>
      </c>
      <c r="F100" s="4">
        <f>ROUND(Source!P97,O100)</f>
        <v>1285269.79</v>
      </c>
      <c r="G100" s="4" t="s">
        <v>323</v>
      </c>
      <c r="H100" s="4" t="s">
        <v>324</v>
      </c>
      <c r="I100" s="4"/>
      <c r="J100" s="4"/>
      <c r="K100" s="4">
        <v>202</v>
      </c>
      <c r="L100" s="4">
        <v>2</v>
      </c>
      <c r="M100" s="4">
        <v>3</v>
      </c>
      <c r="N100" s="4" t="s">
        <v>3</v>
      </c>
      <c r="O100" s="4">
        <v>2</v>
      </c>
      <c r="P100" s="4"/>
      <c r="Q100" s="4"/>
      <c r="R100" s="4"/>
      <c r="S100" s="4"/>
      <c r="T100" s="4"/>
      <c r="U100" s="4"/>
      <c r="V100" s="4"/>
      <c r="W100" s="4"/>
    </row>
    <row r="101" spans="1:206" x14ac:dyDescent="0.2">
      <c r="A101" s="4">
        <v>50</v>
      </c>
      <c r="B101" s="4">
        <v>0</v>
      </c>
      <c r="C101" s="4">
        <v>0</v>
      </c>
      <c r="D101" s="4">
        <v>1</v>
      </c>
      <c r="E101" s="4">
        <v>222</v>
      </c>
      <c r="F101" s="4">
        <f>ROUND(Source!AO97,O101)</f>
        <v>0</v>
      </c>
      <c r="G101" s="4" t="s">
        <v>325</v>
      </c>
      <c r="H101" s="4" t="s">
        <v>326</v>
      </c>
      <c r="I101" s="4"/>
      <c r="J101" s="4"/>
      <c r="K101" s="4">
        <v>222</v>
      </c>
      <c r="L101" s="4">
        <v>3</v>
      </c>
      <c r="M101" s="4">
        <v>3</v>
      </c>
      <c r="N101" s="4" t="s">
        <v>3</v>
      </c>
      <c r="O101" s="4">
        <v>2</v>
      </c>
      <c r="P101" s="4"/>
      <c r="Q101" s="4"/>
      <c r="R101" s="4"/>
      <c r="S101" s="4"/>
      <c r="T101" s="4"/>
      <c r="U101" s="4"/>
      <c r="V101" s="4"/>
      <c r="W101" s="4"/>
    </row>
    <row r="102" spans="1:206" x14ac:dyDescent="0.2">
      <c r="A102" s="4">
        <v>50</v>
      </c>
      <c r="B102" s="4">
        <v>0</v>
      </c>
      <c r="C102" s="4">
        <v>0</v>
      </c>
      <c r="D102" s="4">
        <v>1</v>
      </c>
      <c r="E102" s="4">
        <v>225</v>
      </c>
      <c r="F102" s="4">
        <f>ROUND(Source!AV97,O102)</f>
        <v>1285269.79</v>
      </c>
      <c r="G102" s="4" t="s">
        <v>327</v>
      </c>
      <c r="H102" s="4" t="s">
        <v>328</v>
      </c>
      <c r="I102" s="4"/>
      <c r="J102" s="4"/>
      <c r="K102" s="4">
        <v>225</v>
      </c>
      <c r="L102" s="4">
        <v>4</v>
      </c>
      <c r="M102" s="4">
        <v>3</v>
      </c>
      <c r="N102" s="4" t="s">
        <v>3</v>
      </c>
      <c r="O102" s="4">
        <v>2</v>
      </c>
      <c r="P102" s="4"/>
      <c r="Q102" s="4"/>
      <c r="R102" s="4"/>
      <c r="S102" s="4"/>
      <c r="T102" s="4"/>
      <c r="U102" s="4"/>
      <c r="V102" s="4"/>
      <c r="W102" s="4"/>
    </row>
    <row r="103" spans="1:206" x14ac:dyDescent="0.2">
      <c r="A103" s="4">
        <v>50</v>
      </c>
      <c r="B103" s="4">
        <v>0</v>
      </c>
      <c r="C103" s="4">
        <v>0</v>
      </c>
      <c r="D103" s="4">
        <v>1</v>
      </c>
      <c r="E103" s="4">
        <v>226</v>
      </c>
      <c r="F103" s="4">
        <f>ROUND(Source!AW97,O103)</f>
        <v>1285269.79</v>
      </c>
      <c r="G103" s="4" t="s">
        <v>329</v>
      </c>
      <c r="H103" s="4" t="s">
        <v>330</v>
      </c>
      <c r="I103" s="4"/>
      <c r="J103" s="4"/>
      <c r="K103" s="4">
        <v>226</v>
      </c>
      <c r="L103" s="4">
        <v>5</v>
      </c>
      <c r="M103" s="4">
        <v>3</v>
      </c>
      <c r="N103" s="4" t="s">
        <v>3</v>
      </c>
      <c r="O103" s="4">
        <v>2</v>
      </c>
      <c r="P103" s="4"/>
      <c r="Q103" s="4"/>
      <c r="R103" s="4"/>
      <c r="S103" s="4"/>
      <c r="T103" s="4"/>
      <c r="U103" s="4"/>
      <c r="V103" s="4"/>
      <c r="W103" s="4"/>
    </row>
    <row r="104" spans="1:206" x14ac:dyDescent="0.2">
      <c r="A104" s="4">
        <v>50</v>
      </c>
      <c r="B104" s="4">
        <v>0</v>
      </c>
      <c r="C104" s="4">
        <v>0</v>
      </c>
      <c r="D104" s="4">
        <v>1</v>
      </c>
      <c r="E104" s="4">
        <v>227</v>
      </c>
      <c r="F104" s="4">
        <f>ROUND(Source!AX97,O104)</f>
        <v>0</v>
      </c>
      <c r="G104" s="4" t="s">
        <v>331</v>
      </c>
      <c r="H104" s="4" t="s">
        <v>332</v>
      </c>
      <c r="I104" s="4"/>
      <c r="J104" s="4"/>
      <c r="K104" s="4">
        <v>227</v>
      </c>
      <c r="L104" s="4">
        <v>6</v>
      </c>
      <c r="M104" s="4">
        <v>3</v>
      </c>
      <c r="N104" s="4" t="s">
        <v>3</v>
      </c>
      <c r="O104" s="4">
        <v>2</v>
      </c>
      <c r="P104" s="4"/>
      <c r="Q104" s="4"/>
      <c r="R104" s="4"/>
      <c r="S104" s="4"/>
      <c r="T104" s="4"/>
      <c r="U104" s="4"/>
      <c r="V104" s="4"/>
      <c r="W104" s="4"/>
    </row>
    <row r="105" spans="1:206" x14ac:dyDescent="0.2">
      <c r="A105" s="4">
        <v>50</v>
      </c>
      <c r="B105" s="4">
        <v>0</v>
      </c>
      <c r="C105" s="4">
        <v>0</v>
      </c>
      <c r="D105" s="4">
        <v>1</v>
      </c>
      <c r="E105" s="4">
        <v>228</v>
      </c>
      <c r="F105" s="4">
        <f>ROUND(Source!AY97,O105)</f>
        <v>1285269.79</v>
      </c>
      <c r="G105" s="4" t="s">
        <v>333</v>
      </c>
      <c r="H105" s="4" t="s">
        <v>334</v>
      </c>
      <c r="I105" s="4"/>
      <c r="J105" s="4"/>
      <c r="K105" s="4">
        <v>228</v>
      </c>
      <c r="L105" s="4">
        <v>7</v>
      </c>
      <c r="M105" s="4">
        <v>3</v>
      </c>
      <c r="N105" s="4" t="s">
        <v>3</v>
      </c>
      <c r="O105" s="4">
        <v>2</v>
      </c>
      <c r="P105" s="4"/>
      <c r="Q105" s="4"/>
      <c r="R105" s="4"/>
      <c r="S105" s="4"/>
      <c r="T105" s="4"/>
      <c r="U105" s="4"/>
      <c r="V105" s="4"/>
      <c r="W105" s="4"/>
    </row>
    <row r="106" spans="1:206" x14ac:dyDescent="0.2">
      <c r="A106" s="4">
        <v>50</v>
      </c>
      <c r="B106" s="4">
        <v>0</v>
      </c>
      <c r="C106" s="4">
        <v>0</v>
      </c>
      <c r="D106" s="4">
        <v>1</v>
      </c>
      <c r="E106" s="4">
        <v>216</v>
      </c>
      <c r="F106" s="4">
        <f>ROUND(Source!AP97,O106)</f>
        <v>0</v>
      </c>
      <c r="G106" s="4" t="s">
        <v>335</v>
      </c>
      <c r="H106" s="4" t="s">
        <v>336</v>
      </c>
      <c r="I106" s="4"/>
      <c r="J106" s="4"/>
      <c r="K106" s="4">
        <v>216</v>
      </c>
      <c r="L106" s="4">
        <v>8</v>
      </c>
      <c r="M106" s="4">
        <v>3</v>
      </c>
      <c r="N106" s="4" t="s">
        <v>3</v>
      </c>
      <c r="O106" s="4">
        <v>2</v>
      </c>
      <c r="P106" s="4"/>
      <c r="Q106" s="4"/>
      <c r="R106" s="4"/>
      <c r="S106" s="4"/>
      <c r="T106" s="4"/>
      <c r="U106" s="4"/>
      <c r="V106" s="4"/>
      <c r="W106" s="4"/>
    </row>
    <row r="107" spans="1:206" x14ac:dyDescent="0.2">
      <c r="A107" s="4">
        <v>50</v>
      </c>
      <c r="B107" s="4">
        <v>0</v>
      </c>
      <c r="C107" s="4">
        <v>0</v>
      </c>
      <c r="D107" s="4">
        <v>1</v>
      </c>
      <c r="E107" s="4">
        <v>223</v>
      </c>
      <c r="F107" s="4">
        <f>ROUND(Source!AQ97,O107)</f>
        <v>0</v>
      </c>
      <c r="G107" s="4" t="s">
        <v>337</v>
      </c>
      <c r="H107" s="4" t="s">
        <v>338</v>
      </c>
      <c r="I107" s="4"/>
      <c r="J107" s="4"/>
      <c r="K107" s="4">
        <v>223</v>
      </c>
      <c r="L107" s="4">
        <v>9</v>
      </c>
      <c r="M107" s="4">
        <v>3</v>
      </c>
      <c r="N107" s="4" t="s">
        <v>3</v>
      </c>
      <c r="O107" s="4">
        <v>2</v>
      </c>
      <c r="P107" s="4"/>
      <c r="Q107" s="4"/>
      <c r="R107" s="4"/>
      <c r="S107" s="4"/>
      <c r="T107" s="4"/>
      <c r="U107" s="4"/>
      <c r="V107" s="4"/>
      <c r="W107" s="4"/>
    </row>
    <row r="108" spans="1:206" x14ac:dyDescent="0.2">
      <c r="A108" s="4">
        <v>50</v>
      </c>
      <c r="B108" s="4">
        <v>0</v>
      </c>
      <c r="C108" s="4">
        <v>0</v>
      </c>
      <c r="D108" s="4">
        <v>1</v>
      </c>
      <c r="E108" s="4">
        <v>229</v>
      </c>
      <c r="F108" s="4">
        <f>ROUND(Source!AZ97,O108)</f>
        <v>0</v>
      </c>
      <c r="G108" s="4" t="s">
        <v>339</v>
      </c>
      <c r="H108" s="4" t="s">
        <v>340</v>
      </c>
      <c r="I108" s="4"/>
      <c r="J108" s="4"/>
      <c r="K108" s="4">
        <v>229</v>
      </c>
      <c r="L108" s="4">
        <v>10</v>
      </c>
      <c r="M108" s="4">
        <v>3</v>
      </c>
      <c r="N108" s="4" t="s">
        <v>3</v>
      </c>
      <c r="O108" s="4">
        <v>2</v>
      </c>
      <c r="P108" s="4"/>
      <c r="Q108" s="4"/>
      <c r="R108" s="4"/>
      <c r="S108" s="4"/>
      <c r="T108" s="4"/>
      <c r="U108" s="4"/>
      <c r="V108" s="4"/>
      <c r="W108" s="4"/>
    </row>
    <row r="109" spans="1:206" x14ac:dyDescent="0.2">
      <c r="A109" s="4">
        <v>50</v>
      </c>
      <c r="B109" s="4">
        <v>0</v>
      </c>
      <c r="C109" s="4">
        <v>0</v>
      </c>
      <c r="D109" s="4">
        <v>1</v>
      </c>
      <c r="E109" s="4">
        <v>203</v>
      </c>
      <c r="F109" s="4">
        <f>ROUND(Source!Q97,O109)</f>
        <v>7468.2</v>
      </c>
      <c r="G109" s="4" t="s">
        <v>341</v>
      </c>
      <c r="H109" s="4" t="s">
        <v>342</v>
      </c>
      <c r="I109" s="4"/>
      <c r="J109" s="4"/>
      <c r="K109" s="4">
        <v>203</v>
      </c>
      <c r="L109" s="4">
        <v>11</v>
      </c>
      <c r="M109" s="4">
        <v>3</v>
      </c>
      <c r="N109" s="4" t="s">
        <v>3</v>
      </c>
      <c r="O109" s="4">
        <v>2</v>
      </c>
      <c r="P109" s="4"/>
      <c r="Q109" s="4"/>
      <c r="R109" s="4"/>
      <c r="S109" s="4"/>
      <c r="T109" s="4"/>
      <c r="U109" s="4"/>
      <c r="V109" s="4"/>
      <c r="W109" s="4"/>
    </row>
    <row r="110" spans="1:206" x14ac:dyDescent="0.2">
      <c r="A110" s="4">
        <v>50</v>
      </c>
      <c r="B110" s="4">
        <v>0</v>
      </c>
      <c r="C110" s="4">
        <v>0</v>
      </c>
      <c r="D110" s="4">
        <v>1</v>
      </c>
      <c r="E110" s="4">
        <v>231</v>
      </c>
      <c r="F110" s="4">
        <f>ROUND(Source!BB97,O110)</f>
        <v>0</v>
      </c>
      <c r="G110" s="4" t="s">
        <v>343</v>
      </c>
      <c r="H110" s="4" t="s">
        <v>344</v>
      </c>
      <c r="I110" s="4"/>
      <c r="J110" s="4"/>
      <c r="K110" s="4">
        <v>231</v>
      </c>
      <c r="L110" s="4">
        <v>12</v>
      </c>
      <c r="M110" s="4">
        <v>3</v>
      </c>
      <c r="N110" s="4" t="s">
        <v>3</v>
      </c>
      <c r="O110" s="4">
        <v>2</v>
      </c>
      <c r="P110" s="4"/>
      <c r="Q110" s="4"/>
      <c r="R110" s="4"/>
      <c r="S110" s="4"/>
      <c r="T110" s="4"/>
      <c r="U110" s="4"/>
      <c r="V110" s="4"/>
      <c r="W110" s="4"/>
    </row>
    <row r="111" spans="1:206" x14ac:dyDescent="0.2">
      <c r="A111" s="4">
        <v>50</v>
      </c>
      <c r="B111" s="4">
        <v>0</v>
      </c>
      <c r="C111" s="4">
        <v>0</v>
      </c>
      <c r="D111" s="4">
        <v>1</v>
      </c>
      <c r="E111" s="4">
        <v>204</v>
      </c>
      <c r="F111" s="4">
        <f>ROUND(Source!R97,O111)</f>
        <v>1784.14</v>
      </c>
      <c r="G111" s="4" t="s">
        <v>345</v>
      </c>
      <c r="H111" s="4" t="s">
        <v>346</v>
      </c>
      <c r="I111" s="4"/>
      <c r="J111" s="4"/>
      <c r="K111" s="4">
        <v>204</v>
      </c>
      <c r="L111" s="4">
        <v>13</v>
      </c>
      <c r="M111" s="4">
        <v>3</v>
      </c>
      <c r="N111" s="4" t="s">
        <v>3</v>
      </c>
      <c r="O111" s="4">
        <v>2</v>
      </c>
      <c r="P111" s="4"/>
      <c r="Q111" s="4"/>
      <c r="R111" s="4"/>
      <c r="S111" s="4"/>
      <c r="T111" s="4"/>
      <c r="U111" s="4"/>
      <c r="V111" s="4"/>
      <c r="W111" s="4"/>
    </row>
    <row r="112" spans="1:206" x14ac:dyDescent="0.2">
      <c r="A112" s="4">
        <v>50</v>
      </c>
      <c r="B112" s="4">
        <v>0</v>
      </c>
      <c r="C112" s="4">
        <v>0</v>
      </c>
      <c r="D112" s="4">
        <v>1</v>
      </c>
      <c r="E112" s="4">
        <v>205</v>
      </c>
      <c r="F112" s="4">
        <f>ROUND(Source!S97,O112)</f>
        <v>71988.100000000006</v>
      </c>
      <c r="G112" s="4" t="s">
        <v>347</v>
      </c>
      <c r="H112" s="4" t="s">
        <v>348</v>
      </c>
      <c r="I112" s="4"/>
      <c r="J112" s="4"/>
      <c r="K112" s="4">
        <v>205</v>
      </c>
      <c r="L112" s="4">
        <v>14</v>
      </c>
      <c r="M112" s="4">
        <v>3</v>
      </c>
      <c r="N112" s="4" t="s">
        <v>3</v>
      </c>
      <c r="O112" s="4">
        <v>2</v>
      </c>
      <c r="P112" s="4"/>
      <c r="Q112" s="4"/>
      <c r="R112" s="4"/>
      <c r="S112" s="4"/>
      <c r="T112" s="4"/>
      <c r="U112" s="4"/>
      <c r="V112" s="4"/>
      <c r="W112" s="4"/>
    </row>
    <row r="113" spans="1:206" x14ac:dyDescent="0.2">
      <c r="A113" s="4">
        <v>50</v>
      </c>
      <c r="B113" s="4">
        <v>0</v>
      </c>
      <c r="C113" s="4">
        <v>0</v>
      </c>
      <c r="D113" s="4">
        <v>1</v>
      </c>
      <c r="E113" s="4">
        <v>232</v>
      </c>
      <c r="F113" s="4">
        <f>ROUND(Source!BC97,O113)</f>
        <v>0</v>
      </c>
      <c r="G113" s="4" t="s">
        <v>349</v>
      </c>
      <c r="H113" s="4" t="s">
        <v>350</v>
      </c>
      <c r="I113" s="4"/>
      <c r="J113" s="4"/>
      <c r="K113" s="4">
        <v>232</v>
      </c>
      <c r="L113" s="4">
        <v>15</v>
      </c>
      <c r="M113" s="4">
        <v>3</v>
      </c>
      <c r="N113" s="4" t="s">
        <v>3</v>
      </c>
      <c r="O113" s="4">
        <v>2</v>
      </c>
      <c r="P113" s="4"/>
      <c r="Q113" s="4"/>
      <c r="R113" s="4"/>
      <c r="S113" s="4"/>
      <c r="T113" s="4"/>
      <c r="U113" s="4"/>
      <c r="V113" s="4"/>
      <c r="W113" s="4"/>
    </row>
    <row r="114" spans="1:206" x14ac:dyDescent="0.2">
      <c r="A114" s="4">
        <v>50</v>
      </c>
      <c r="B114" s="4">
        <v>0</v>
      </c>
      <c r="C114" s="4">
        <v>0</v>
      </c>
      <c r="D114" s="4">
        <v>1</v>
      </c>
      <c r="E114" s="4">
        <v>214</v>
      </c>
      <c r="F114" s="4">
        <f>ROUND(Source!AS97,O114)</f>
        <v>1471281.69</v>
      </c>
      <c r="G114" s="4" t="s">
        <v>351</v>
      </c>
      <c r="H114" s="4" t="s">
        <v>352</v>
      </c>
      <c r="I114" s="4"/>
      <c r="J114" s="4"/>
      <c r="K114" s="4">
        <v>214</v>
      </c>
      <c r="L114" s="4">
        <v>16</v>
      </c>
      <c r="M114" s="4">
        <v>3</v>
      </c>
      <c r="N114" s="4" t="s">
        <v>3</v>
      </c>
      <c r="O114" s="4">
        <v>2</v>
      </c>
      <c r="P114" s="4"/>
      <c r="Q114" s="4"/>
      <c r="R114" s="4"/>
      <c r="S114" s="4"/>
      <c r="T114" s="4"/>
      <c r="U114" s="4"/>
      <c r="V114" s="4"/>
      <c r="W114" s="4"/>
    </row>
    <row r="115" spans="1:206" x14ac:dyDescent="0.2">
      <c r="A115" s="4">
        <v>50</v>
      </c>
      <c r="B115" s="4">
        <v>0</v>
      </c>
      <c r="C115" s="4">
        <v>0</v>
      </c>
      <c r="D115" s="4">
        <v>1</v>
      </c>
      <c r="E115" s="4">
        <v>215</v>
      </c>
      <c r="F115" s="4">
        <f>ROUND(Source!AT97,O115)</f>
        <v>0</v>
      </c>
      <c r="G115" s="4" t="s">
        <v>353</v>
      </c>
      <c r="H115" s="4" t="s">
        <v>354</v>
      </c>
      <c r="I115" s="4"/>
      <c r="J115" s="4"/>
      <c r="K115" s="4">
        <v>215</v>
      </c>
      <c r="L115" s="4">
        <v>17</v>
      </c>
      <c r="M115" s="4">
        <v>3</v>
      </c>
      <c r="N115" s="4" t="s">
        <v>3</v>
      </c>
      <c r="O115" s="4">
        <v>2</v>
      </c>
      <c r="P115" s="4"/>
      <c r="Q115" s="4"/>
      <c r="R115" s="4"/>
      <c r="S115" s="4"/>
      <c r="T115" s="4"/>
      <c r="U115" s="4"/>
      <c r="V115" s="4"/>
      <c r="W115" s="4"/>
    </row>
    <row r="116" spans="1:206" x14ac:dyDescent="0.2">
      <c r="A116" s="4">
        <v>50</v>
      </c>
      <c r="B116" s="4">
        <v>0</v>
      </c>
      <c r="C116" s="4">
        <v>0</v>
      </c>
      <c r="D116" s="4">
        <v>1</v>
      </c>
      <c r="E116" s="4">
        <v>217</v>
      </c>
      <c r="F116" s="4">
        <f>ROUND(Source!AU97,O116)</f>
        <v>0</v>
      </c>
      <c r="G116" s="4" t="s">
        <v>355</v>
      </c>
      <c r="H116" s="4" t="s">
        <v>356</v>
      </c>
      <c r="I116" s="4"/>
      <c r="J116" s="4"/>
      <c r="K116" s="4">
        <v>217</v>
      </c>
      <c r="L116" s="4">
        <v>18</v>
      </c>
      <c r="M116" s="4">
        <v>3</v>
      </c>
      <c r="N116" s="4" t="s">
        <v>3</v>
      </c>
      <c r="O116" s="4">
        <v>2</v>
      </c>
      <c r="P116" s="4"/>
      <c r="Q116" s="4"/>
      <c r="R116" s="4"/>
      <c r="S116" s="4"/>
      <c r="T116" s="4"/>
      <c r="U116" s="4"/>
      <c r="V116" s="4"/>
      <c r="W116" s="4"/>
    </row>
    <row r="117" spans="1:206" x14ac:dyDescent="0.2">
      <c r="A117" s="4">
        <v>50</v>
      </c>
      <c r="B117" s="4">
        <v>0</v>
      </c>
      <c r="C117" s="4">
        <v>0</v>
      </c>
      <c r="D117" s="4">
        <v>1</v>
      </c>
      <c r="E117" s="4">
        <v>230</v>
      </c>
      <c r="F117" s="4">
        <f>ROUND(Source!BA97,O117)</f>
        <v>0</v>
      </c>
      <c r="G117" s="4" t="s">
        <v>357</v>
      </c>
      <c r="H117" s="4" t="s">
        <v>358</v>
      </c>
      <c r="I117" s="4"/>
      <c r="J117" s="4"/>
      <c r="K117" s="4">
        <v>230</v>
      </c>
      <c r="L117" s="4">
        <v>19</v>
      </c>
      <c r="M117" s="4">
        <v>3</v>
      </c>
      <c r="N117" s="4" t="s">
        <v>3</v>
      </c>
      <c r="O117" s="4">
        <v>2</v>
      </c>
      <c r="P117" s="4"/>
      <c r="Q117" s="4"/>
      <c r="R117" s="4"/>
      <c r="S117" s="4"/>
      <c r="T117" s="4"/>
      <c r="U117" s="4"/>
      <c r="V117" s="4"/>
      <c r="W117" s="4"/>
    </row>
    <row r="118" spans="1:206" x14ac:dyDescent="0.2">
      <c r="A118" s="4">
        <v>50</v>
      </c>
      <c r="B118" s="4">
        <v>0</v>
      </c>
      <c r="C118" s="4">
        <v>0</v>
      </c>
      <c r="D118" s="4">
        <v>1</v>
      </c>
      <c r="E118" s="4">
        <v>206</v>
      </c>
      <c r="F118" s="4">
        <f>ROUND(Source!T97,O118)</f>
        <v>0</v>
      </c>
      <c r="G118" s="4" t="s">
        <v>359</v>
      </c>
      <c r="H118" s="4" t="s">
        <v>360</v>
      </c>
      <c r="I118" s="4"/>
      <c r="J118" s="4"/>
      <c r="K118" s="4">
        <v>206</v>
      </c>
      <c r="L118" s="4">
        <v>20</v>
      </c>
      <c r="M118" s="4">
        <v>3</v>
      </c>
      <c r="N118" s="4" t="s">
        <v>3</v>
      </c>
      <c r="O118" s="4">
        <v>2</v>
      </c>
      <c r="P118" s="4"/>
      <c r="Q118" s="4"/>
      <c r="R118" s="4"/>
      <c r="S118" s="4"/>
      <c r="T118" s="4"/>
      <c r="U118" s="4"/>
      <c r="V118" s="4"/>
      <c r="W118" s="4"/>
    </row>
    <row r="119" spans="1:206" x14ac:dyDescent="0.2">
      <c r="A119" s="4">
        <v>50</v>
      </c>
      <c r="B119" s="4">
        <v>0</v>
      </c>
      <c r="C119" s="4">
        <v>0</v>
      </c>
      <c r="D119" s="4">
        <v>1</v>
      </c>
      <c r="E119" s="4">
        <v>207</v>
      </c>
      <c r="F119" s="4">
        <f>Source!U97</f>
        <v>1340.9861951000003</v>
      </c>
      <c r="G119" s="4" t="s">
        <v>361</v>
      </c>
      <c r="H119" s="4" t="s">
        <v>362</v>
      </c>
      <c r="I119" s="4"/>
      <c r="J119" s="4"/>
      <c r="K119" s="4">
        <v>207</v>
      </c>
      <c r="L119" s="4">
        <v>21</v>
      </c>
      <c r="M119" s="4">
        <v>3</v>
      </c>
      <c r="N119" s="4" t="s">
        <v>3</v>
      </c>
      <c r="O119" s="4">
        <v>-1</v>
      </c>
      <c r="P119" s="4"/>
      <c r="Q119" s="4"/>
      <c r="R119" s="4"/>
      <c r="S119" s="4"/>
      <c r="T119" s="4"/>
      <c r="U119" s="4"/>
      <c r="V119" s="4"/>
      <c r="W119" s="4"/>
    </row>
    <row r="120" spans="1:206" x14ac:dyDescent="0.2">
      <c r="A120" s="4">
        <v>50</v>
      </c>
      <c r="B120" s="4">
        <v>0</v>
      </c>
      <c r="C120" s="4">
        <v>0</v>
      </c>
      <c r="D120" s="4">
        <v>1</v>
      </c>
      <c r="E120" s="4">
        <v>208</v>
      </c>
      <c r="F120" s="4">
        <f>Source!V97</f>
        <v>22.788952750000004</v>
      </c>
      <c r="G120" s="4" t="s">
        <v>363</v>
      </c>
      <c r="H120" s="4" t="s">
        <v>364</v>
      </c>
      <c r="I120" s="4"/>
      <c r="J120" s="4"/>
      <c r="K120" s="4">
        <v>208</v>
      </c>
      <c r="L120" s="4">
        <v>22</v>
      </c>
      <c r="M120" s="4">
        <v>3</v>
      </c>
      <c r="N120" s="4" t="s">
        <v>3</v>
      </c>
      <c r="O120" s="4">
        <v>-1</v>
      </c>
      <c r="P120" s="4"/>
      <c r="Q120" s="4"/>
      <c r="R120" s="4"/>
      <c r="S120" s="4"/>
      <c r="T120" s="4"/>
      <c r="U120" s="4"/>
      <c r="V120" s="4"/>
      <c r="W120" s="4"/>
    </row>
    <row r="121" spans="1:206" x14ac:dyDescent="0.2">
      <c r="A121" s="4">
        <v>50</v>
      </c>
      <c r="B121" s="4">
        <v>0</v>
      </c>
      <c r="C121" s="4">
        <v>0</v>
      </c>
      <c r="D121" s="4">
        <v>1</v>
      </c>
      <c r="E121" s="4">
        <v>209</v>
      </c>
      <c r="F121" s="4">
        <f>ROUND(Source!W97,O121)</f>
        <v>0</v>
      </c>
      <c r="G121" s="4" t="s">
        <v>365</v>
      </c>
      <c r="H121" s="4" t="s">
        <v>366</v>
      </c>
      <c r="I121" s="4"/>
      <c r="J121" s="4"/>
      <c r="K121" s="4">
        <v>209</v>
      </c>
      <c r="L121" s="4">
        <v>23</v>
      </c>
      <c r="M121" s="4">
        <v>3</v>
      </c>
      <c r="N121" s="4" t="s">
        <v>3</v>
      </c>
      <c r="O121" s="4">
        <v>2</v>
      </c>
      <c r="P121" s="4"/>
      <c r="Q121" s="4"/>
      <c r="R121" s="4"/>
      <c r="S121" s="4"/>
      <c r="T121" s="4"/>
      <c r="U121" s="4"/>
      <c r="V121" s="4"/>
      <c r="W121" s="4"/>
    </row>
    <row r="122" spans="1:206" x14ac:dyDescent="0.2">
      <c r="A122" s="4">
        <v>50</v>
      </c>
      <c r="B122" s="4">
        <v>0</v>
      </c>
      <c r="C122" s="4">
        <v>0</v>
      </c>
      <c r="D122" s="4">
        <v>1</v>
      </c>
      <c r="E122" s="4">
        <v>210</v>
      </c>
      <c r="F122" s="4">
        <f>ROUND(Source!X97,O122)</f>
        <v>67382.73</v>
      </c>
      <c r="G122" s="4" t="s">
        <v>367</v>
      </c>
      <c r="H122" s="4" t="s">
        <v>368</v>
      </c>
      <c r="I122" s="4"/>
      <c r="J122" s="4"/>
      <c r="K122" s="4">
        <v>210</v>
      </c>
      <c r="L122" s="4">
        <v>24</v>
      </c>
      <c r="M122" s="4">
        <v>3</v>
      </c>
      <c r="N122" s="4" t="s">
        <v>3</v>
      </c>
      <c r="O122" s="4">
        <v>2</v>
      </c>
      <c r="P122" s="4"/>
      <c r="Q122" s="4"/>
      <c r="R122" s="4"/>
      <c r="S122" s="4"/>
      <c r="T122" s="4"/>
      <c r="U122" s="4"/>
      <c r="V122" s="4"/>
      <c r="W122" s="4"/>
    </row>
    <row r="123" spans="1:206" x14ac:dyDescent="0.2">
      <c r="A123" s="4">
        <v>50</v>
      </c>
      <c r="B123" s="4">
        <v>0</v>
      </c>
      <c r="C123" s="4">
        <v>0</v>
      </c>
      <c r="D123" s="4">
        <v>1</v>
      </c>
      <c r="E123" s="4">
        <v>211</v>
      </c>
      <c r="F123" s="4">
        <f>ROUND(Source!Y97,O123)</f>
        <v>39172.870000000003</v>
      </c>
      <c r="G123" s="4" t="s">
        <v>369</v>
      </c>
      <c r="H123" s="4" t="s">
        <v>370</v>
      </c>
      <c r="I123" s="4"/>
      <c r="J123" s="4"/>
      <c r="K123" s="4">
        <v>211</v>
      </c>
      <c r="L123" s="4">
        <v>25</v>
      </c>
      <c r="M123" s="4">
        <v>3</v>
      </c>
      <c r="N123" s="4" t="s">
        <v>3</v>
      </c>
      <c r="O123" s="4">
        <v>2</v>
      </c>
      <c r="P123" s="4"/>
      <c r="Q123" s="4"/>
      <c r="R123" s="4"/>
      <c r="S123" s="4"/>
      <c r="T123" s="4"/>
      <c r="U123" s="4"/>
      <c r="V123" s="4"/>
      <c r="W123" s="4"/>
    </row>
    <row r="124" spans="1:206" x14ac:dyDescent="0.2">
      <c r="A124" s="4">
        <v>50</v>
      </c>
      <c r="B124" s="4">
        <v>0</v>
      </c>
      <c r="C124" s="4">
        <v>0</v>
      </c>
      <c r="D124" s="4">
        <v>1</v>
      </c>
      <c r="E124" s="4">
        <v>224</v>
      </c>
      <c r="F124" s="4">
        <f>ROUND(Source!AR97,O124)</f>
        <v>1471281.69</v>
      </c>
      <c r="G124" s="4" t="s">
        <v>371</v>
      </c>
      <c r="H124" s="4" t="s">
        <v>372</v>
      </c>
      <c r="I124" s="4"/>
      <c r="J124" s="4"/>
      <c r="K124" s="4">
        <v>224</v>
      </c>
      <c r="L124" s="4">
        <v>26</v>
      </c>
      <c r="M124" s="4">
        <v>3</v>
      </c>
      <c r="N124" s="4" t="s">
        <v>3</v>
      </c>
      <c r="O124" s="4">
        <v>2</v>
      </c>
      <c r="P124" s="4"/>
      <c r="Q124" s="4"/>
      <c r="R124" s="4"/>
      <c r="S124" s="4"/>
      <c r="T124" s="4"/>
      <c r="U124" s="4"/>
      <c r="V124" s="4"/>
      <c r="W124" s="4"/>
    </row>
    <row r="126" spans="1:206" x14ac:dyDescent="0.2">
      <c r="A126" s="1">
        <v>4</v>
      </c>
      <c r="B126" s="1">
        <v>1</v>
      </c>
      <c r="C126" s="1"/>
      <c r="D126" s="1">
        <f>ROW(A173)</f>
        <v>173</v>
      </c>
      <c r="E126" s="1"/>
      <c r="F126" s="1" t="s">
        <v>12</v>
      </c>
      <c r="G126" s="1" t="s">
        <v>373</v>
      </c>
      <c r="H126" s="1" t="s">
        <v>3</v>
      </c>
      <c r="I126" s="1">
        <v>0</v>
      </c>
      <c r="J126" s="1"/>
      <c r="K126" s="1">
        <v>0</v>
      </c>
      <c r="L126" s="1"/>
      <c r="M126" s="1"/>
      <c r="N126" s="1"/>
      <c r="O126" s="1"/>
      <c r="P126" s="1"/>
      <c r="Q126" s="1"/>
      <c r="R126" s="1"/>
      <c r="S126" s="1"/>
      <c r="T126" s="1"/>
      <c r="U126" s="1" t="s">
        <v>3</v>
      </c>
      <c r="V126" s="1">
        <v>0</v>
      </c>
      <c r="W126" s="1"/>
      <c r="X126" s="1"/>
      <c r="Y126" s="1"/>
      <c r="Z126" s="1"/>
      <c r="AA126" s="1"/>
      <c r="AB126" s="1" t="s">
        <v>3</v>
      </c>
      <c r="AC126" s="1" t="s">
        <v>3</v>
      </c>
      <c r="AD126" s="1" t="s">
        <v>3</v>
      </c>
      <c r="AE126" s="1" t="s">
        <v>3</v>
      </c>
      <c r="AF126" s="1" t="s">
        <v>3</v>
      </c>
      <c r="AG126" s="1" t="s">
        <v>3</v>
      </c>
      <c r="AH126" s="1"/>
      <c r="AI126" s="1"/>
      <c r="AJ126" s="1"/>
      <c r="AK126" s="1"/>
      <c r="AL126" s="1"/>
      <c r="AM126" s="1"/>
      <c r="AN126" s="1"/>
      <c r="AO126" s="1"/>
      <c r="AP126" s="1" t="s">
        <v>3</v>
      </c>
      <c r="AQ126" s="1" t="s">
        <v>3</v>
      </c>
      <c r="AR126" s="1" t="s">
        <v>3</v>
      </c>
      <c r="AS126" s="1"/>
      <c r="AT126" s="1"/>
      <c r="AU126" s="1"/>
      <c r="AV126" s="1"/>
      <c r="AW126" s="1"/>
      <c r="AX126" s="1"/>
      <c r="AY126" s="1"/>
      <c r="AZ126" s="1" t="s">
        <v>3</v>
      </c>
      <c r="BA126" s="1"/>
      <c r="BB126" s="1" t="s">
        <v>3</v>
      </c>
      <c r="BC126" s="1" t="s">
        <v>3</v>
      </c>
      <c r="BD126" s="1" t="s">
        <v>3</v>
      </c>
      <c r="BE126" s="1" t="s">
        <v>3</v>
      </c>
      <c r="BF126" s="1" t="s">
        <v>3</v>
      </c>
      <c r="BG126" s="1" t="s">
        <v>3</v>
      </c>
      <c r="BH126" s="1" t="s">
        <v>3</v>
      </c>
      <c r="BI126" s="1" t="s">
        <v>3</v>
      </c>
      <c r="BJ126" s="1" t="s">
        <v>3</v>
      </c>
      <c r="BK126" s="1" t="s">
        <v>3</v>
      </c>
      <c r="BL126" s="1" t="s">
        <v>3</v>
      </c>
      <c r="BM126" s="1" t="s">
        <v>3</v>
      </c>
      <c r="BN126" s="1" t="s">
        <v>3</v>
      </c>
      <c r="BO126" s="1" t="s">
        <v>3</v>
      </c>
      <c r="BP126" s="1" t="s">
        <v>3</v>
      </c>
      <c r="BQ126" s="1"/>
      <c r="BR126" s="1"/>
      <c r="BS126" s="1"/>
      <c r="BT126" s="1"/>
      <c r="BU126" s="1"/>
      <c r="BV126" s="1"/>
      <c r="BW126" s="1"/>
      <c r="BX126" s="1">
        <v>0</v>
      </c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>
        <v>0</v>
      </c>
    </row>
    <row r="128" spans="1:206" x14ac:dyDescent="0.2">
      <c r="A128" s="2">
        <v>52</v>
      </c>
      <c r="B128" s="2">
        <f t="shared" ref="B128:G128" si="113">B173</f>
        <v>1</v>
      </c>
      <c r="C128" s="2">
        <f t="shared" si="113"/>
        <v>4</v>
      </c>
      <c r="D128" s="2">
        <f t="shared" si="113"/>
        <v>126</v>
      </c>
      <c r="E128" s="2">
        <f t="shared" si="113"/>
        <v>0</v>
      </c>
      <c r="F128" s="2" t="str">
        <f t="shared" si="113"/>
        <v>Новый раздел</v>
      </c>
      <c r="G128" s="2" t="str">
        <f t="shared" si="113"/>
        <v>Система электроосвещения</v>
      </c>
      <c r="H128" s="2"/>
      <c r="I128" s="2"/>
      <c r="J128" s="2"/>
      <c r="K128" s="2"/>
      <c r="L128" s="2"/>
      <c r="M128" s="2"/>
      <c r="N128" s="2"/>
      <c r="O128" s="2">
        <f t="shared" ref="O128:AT128" si="114">O173</f>
        <v>302664.28999999998</v>
      </c>
      <c r="P128" s="2">
        <f t="shared" si="114"/>
        <v>279321.65000000002</v>
      </c>
      <c r="Q128" s="2">
        <f t="shared" si="114"/>
        <v>565.84</v>
      </c>
      <c r="R128" s="2">
        <f t="shared" si="114"/>
        <v>73.510000000000005</v>
      </c>
      <c r="S128" s="2">
        <f t="shared" si="114"/>
        <v>22776.799999999999</v>
      </c>
      <c r="T128" s="2">
        <f t="shared" si="114"/>
        <v>0</v>
      </c>
      <c r="U128" s="2">
        <f t="shared" si="114"/>
        <v>368.12245999999999</v>
      </c>
      <c r="V128" s="2">
        <f t="shared" si="114"/>
        <v>0.96300000000000008</v>
      </c>
      <c r="W128" s="2">
        <f t="shared" si="114"/>
        <v>0</v>
      </c>
      <c r="X128" s="2">
        <f t="shared" si="114"/>
        <v>20583.45</v>
      </c>
      <c r="Y128" s="2">
        <f t="shared" si="114"/>
        <v>14172.85</v>
      </c>
      <c r="Z128" s="2">
        <f t="shared" si="114"/>
        <v>0</v>
      </c>
      <c r="AA128" s="2">
        <f t="shared" si="114"/>
        <v>0</v>
      </c>
      <c r="AB128" s="2">
        <f t="shared" si="114"/>
        <v>302664.28999999998</v>
      </c>
      <c r="AC128" s="2">
        <f t="shared" si="114"/>
        <v>279321.65000000002</v>
      </c>
      <c r="AD128" s="2">
        <f t="shared" si="114"/>
        <v>565.84</v>
      </c>
      <c r="AE128" s="2">
        <f t="shared" si="114"/>
        <v>73.510000000000005</v>
      </c>
      <c r="AF128" s="2">
        <f t="shared" si="114"/>
        <v>22776.799999999999</v>
      </c>
      <c r="AG128" s="2">
        <f t="shared" si="114"/>
        <v>0</v>
      </c>
      <c r="AH128" s="2">
        <f t="shared" si="114"/>
        <v>368.12245999999999</v>
      </c>
      <c r="AI128" s="2">
        <f t="shared" si="114"/>
        <v>0.96300000000000008</v>
      </c>
      <c r="AJ128" s="2">
        <f t="shared" si="114"/>
        <v>0</v>
      </c>
      <c r="AK128" s="2">
        <f t="shared" si="114"/>
        <v>20583.45</v>
      </c>
      <c r="AL128" s="2">
        <f t="shared" si="114"/>
        <v>14172.85</v>
      </c>
      <c r="AM128" s="2">
        <f t="shared" si="114"/>
        <v>0</v>
      </c>
      <c r="AN128" s="2">
        <f t="shared" si="114"/>
        <v>0</v>
      </c>
      <c r="AO128" s="2">
        <f t="shared" si="114"/>
        <v>0</v>
      </c>
      <c r="AP128" s="2">
        <f t="shared" si="114"/>
        <v>0</v>
      </c>
      <c r="AQ128" s="2">
        <f t="shared" si="114"/>
        <v>0</v>
      </c>
      <c r="AR128" s="2">
        <f t="shared" si="114"/>
        <v>337420.59</v>
      </c>
      <c r="AS128" s="2">
        <f t="shared" si="114"/>
        <v>0</v>
      </c>
      <c r="AT128" s="2">
        <f t="shared" si="114"/>
        <v>333251.14</v>
      </c>
      <c r="AU128" s="2">
        <f t="shared" ref="AU128:BZ128" si="115">AU173</f>
        <v>4169.45</v>
      </c>
      <c r="AV128" s="2">
        <f t="shared" si="115"/>
        <v>279321.65000000002</v>
      </c>
      <c r="AW128" s="2">
        <f t="shared" si="115"/>
        <v>279321.65000000002</v>
      </c>
      <c r="AX128" s="2">
        <f t="shared" si="115"/>
        <v>0</v>
      </c>
      <c r="AY128" s="2">
        <f t="shared" si="115"/>
        <v>279321.65000000002</v>
      </c>
      <c r="AZ128" s="2">
        <f t="shared" si="115"/>
        <v>0</v>
      </c>
      <c r="BA128" s="2">
        <f t="shared" si="115"/>
        <v>0</v>
      </c>
      <c r="BB128" s="2">
        <f t="shared" si="115"/>
        <v>0</v>
      </c>
      <c r="BC128" s="2">
        <f t="shared" si="115"/>
        <v>0</v>
      </c>
      <c r="BD128" s="2">
        <f t="shared" si="115"/>
        <v>0</v>
      </c>
      <c r="BE128" s="2">
        <f t="shared" si="115"/>
        <v>0</v>
      </c>
      <c r="BF128" s="2">
        <f t="shared" si="115"/>
        <v>0</v>
      </c>
      <c r="BG128" s="2">
        <f t="shared" si="115"/>
        <v>0</v>
      </c>
      <c r="BH128" s="2">
        <f t="shared" si="115"/>
        <v>0</v>
      </c>
      <c r="BI128" s="2">
        <f t="shared" si="115"/>
        <v>0</v>
      </c>
      <c r="BJ128" s="2">
        <f t="shared" si="115"/>
        <v>0</v>
      </c>
      <c r="BK128" s="2">
        <f t="shared" si="115"/>
        <v>0</v>
      </c>
      <c r="BL128" s="2">
        <f t="shared" si="115"/>
        <v>0</v>
      </c>
      <c r="BM128" s="2">
        <f t="shared" si="115"/>
        <v>0</v>
      </c>
      <c r="BN128" s="2">
        <f t="shared" si="115"/>
        <v>0</v>
      </c>
      <c r="BO128" s="2">
        <f t="shared" si="115"/>
        <v>0</v>
      </c>
      <c r="BP128" s="2">
        <f t="shared" si="115"/>
        <v>0</v>
      </c>
      <c r="BQ128" s="2">
        <f t="shared" si="115"/>
        <v>0</v>
      </c>
      <c r="BR128" s="2">
        <f t="shared" si="115"/>
        <v>0</v>
      </c>
      <c r="BS128" s="2">
        <f t="shared" si="115"/>
        <v>0</v>
      </c>
      <c r="BT128" s="2">
        <f t="shared" si="115"/>
        <v>0</v>
      </c>
      <c r="BU128" s="2">
        <f t="shared" si="115"/>
        <v>0</v>
      </c>
      <c r="BV128" s="2">
        <f t="shared" si="115"/>
        <v>0</v>
      </c>
      <c r="BW128" s="2">
        <f t="shared" si="115"/>
        <v>0</v>
      </c>
      <c r="BX128" s="2">
        <f t="shared" si="115"/>
        <v>0</v>
      </c>
      <c r="BY128" s="2">
        <f t="shared" si="115"/>
        <v>0</v>
      </c>
      <c r="BZ128" s="2">
        <f t="shared" si="115"/>
        <v>0</v>
      </c>
      <c r="CA128" s="2">
        <f t="shared" ref="CA128:DF128" si="116">CA173</f>
        <v>337420.59</v>
      </c>
      <c r="CB128" s="2">
        <f t="shared" si="116"/>
        <v>0</v>
      </c>
      <c r="CC128" s="2">
        <f t="shared" si="116"/>
        <v>333251.14</v>
      </c>
      <c r="CD128" s="2">
        <f t="shared" si="116"/>
        <v>4169.45</v>
      </c>
      <c r="CE128" s="2">
        <f t="shared" si="116"/>
        <v>279321.65000000002</v>
      </c>
      <c r="CF128" s="2">
        <f t="shared" si="116"/>
        <v>279321.65000000002</v>
      </c>
      <c r="CG128" s="2">
        <f t="shared" si="116"/>
        <v>0</v>
      </c>
      <c r="CH128" s="2">
        <f t="shared" si="116"/>
        <v>279321.65000000002</v>
      </c>
      <c r="CI128" s="2">
        <f t="shared" si="116"/>
        <v>0</v>
      </c>
      <c r="CJ128" s="2">
        <f t="shared" si="116"/>
        <v>0</v>
      </c>
      <c r="CK128" s="2">
        <f t="shared" si="116"/>
        <v>0</v>
      </c>
      <c r="CL128" s="2">
        <f t="shared" si="116"/>
        <v>0</v>
      </c>
      <c r="CM128" s="2">
        <f t="shared" si="116"/>
        <v>0</v>
      </c>
      <c r="CN128" s="2">
        <f t="shared" si="116"/>
        <v>0</v>
      </c>
      <c r="CO128" s="2">
        <f t="shared" si="116"/>
        <v>0</v>
      </c>
      <c r="CP128" s="2">
        <f t="shared" si="116"/>
        <v>0</v>
      </c>
      <c r="CQ128" s="2">
        <f t="shared" si="116"/>
        <v>0</v>
      </c>
      <c r="CR128" s="2">
        <f t="shared" si="116"/>
        <v>0</v>
      </c>
      <c r="CS128" s="2">
        <f t="shared" si="116"/>
        <v>0</v>
      </c>
      <c r="CT128" s="2">
        <f t="shared" si="116"/>
        <v>0</v>
      </c>
      <c r="CU128" s="2">
        <f t="shared" si="116"/>
        <v>0</v>
      </c>
      <c r="CV128" s="2">
        <f t="shared" si="116"/>
        <v>0</v>
      </c>
      <c r="CW128" s="2">
        <f t="shared" si="116"/>
        <v>0</v>
      </c>
      <c r="CX128" s="2">
        <f t="shared" si="116"/>
        <v>0</v>
      </c>
      <c r="CY128" s="2">
        <f t="shared" si="116"/>
        <v>0</v>
      </c>
      <c r="CZ128" s="2">
        <f t="shared" si="116"/>
        <v>0</v>
      </c>
      <c r="DA128" s="2">
        <f t="shared" si="116"/>
        <v>0</v>
      </c>
      <c r="DB128" s="2">
        <f t="shared" si="116"/>
        <v>0</v>
      </c>
      <c r="DC128" s="2">
        <f t="shared" si="116"/>
        <v>0</v>
      </c>
      <c r="DD128" s="2">
        <f t="shared" si="116"/>
        <v>0</v>
      </c>
      <c r="DE128" s="2">
        <f t="shared" si="116"/>
        <v>0</v>
      </c>
      <c r="DF128" s="2">
        <f t="shared" si="116"/>
        <v>0</v>
      </c>
      <c r="DG128" s="3">
        <f t="shared" ref="DG128:EL128" si="117">DG173</f>
        <v>0</v>
      </c>
      <c r="DH128" s="3">
        <f t="shared" si="117"/>
        <v>0</v>
      </c>
      <c r="DI128" s="3">
        <f t="shared" si="117"/>
        <v>0</v>
      </c>
      <c r="DJ128" s="3">
        <f t="shared" si="117"/>
        <v>0</v>
      </c>
      <c r="DK128" s="3">
        <f t="shared" si="117"/>
        <v>0</v>
      </c>
      <c r="DL128" s="3">
        <f t="shared" si="117"/>
        <v>0</v>
      </c>
      <c r="DM128" s="3">
        <f t="shared" si="117"/>
        <v>0</v>
      </c>
      <c r="DN128" s="3">
        <f t="shared" si="117"/>
        <v>0</v>
      </c>
      <c r="DO128" s="3">
        <f t="shared" si="117"/>
        <v>0</v>
      </c>
      <c r="DP128" s="3">
        <f t="shared" si="117"/>
        <v>0</v>
      </c>
      <c r="DQ128" s="3">
        <f t="shared" si="117"/>
        <v>0</v>
      </c>
      <c r="DR128" s="3">
        <f t="shared" si="117"/>
        <v>0</v>
      </c>
      <c r="DS128" s="3">
        <f t="shared" si="117"/>
        <v>0</v>
      </c>
      <c r="DT128" s="3">
        <f t="shared" si="117"/>
        <v>0</v>
      </c>
      <c r="DU128" s="3">
        <f t="shared" si="117"/>
        <v>0</v>
      </c>
      <c r="DV128" s="3">
        <f t="shared" si="117"/>
        <v>0</v>
      </c>
      <c r="DW128" s="3">
        <f t="shared" si="117"/>
        <v>0</v>
      </c>
      <c r="DX128" s="3">
        <f t="shared" si="117"/>
        <v>0</v>
      </c>
      <c r="DY128" s="3">
        <f t="shared" si="117"/>
        <v>0</v>
      </c>
      <c r="DZ128" s="3">
        <f t="shared" si="117"/>
        <v>0</v>
      </c>
      <c r="EA128" s="3">
        <f t="shared" si="117"/>
        <v>0</v>
      </c>
      <c r="EB128" s="3">
        <f t="shared" si="117"/>
        <v>0</v>
      </c>
      <c r="EC128" s="3">
        <f t="shared" si="117"/>
        <v>0</v>
      </c>
      <c r="ED128" s="3">
        <f t="shared" si="117"/>
        <v>0</v>
      </c>
      <c r="EE128" s="3">
        <f t="shared" si="117"/>
        <v>0</v>
      </c>
      <c r="EF128" s="3">
        <f t="shared" si="117"/>
        <v>0</v>
      </c>
      <c r="EG128" s="3">
        <f t="shared" si="117"/>
        <v>0</v>
      </c>
      <c r="EH128" s="3">
        <f t="shared" si="117"/>
        <v>0</v>
      </c>
      <c r="EI128" s="3">
        <f t="shared" si="117"/>
        <v>0</v>
      </c>
      <c r="EJ128" s="3">
        <f t="shared" si="117"/>
        <v>0</v>
      </c>
      <c r="EK128" s="3">
        <f t="shared" si="117"/>
        <v>0</v>
      </c>
      <c r="EL128" s="3">
        <f t="shared" si="117"/>
        <v>0</v>
      </c>
      <c r="EM128" s="3">
        <f t="shared" ref="EM128:FR128" si="118">EM173</f>
        <v>0</v>
      </c>
      <c r="EN128" s="3">
        <f t="shared" si="118"/>
        <v>0</v>
      </c>
      <c r="EO128" s="3">
        <f t="shared" si="118"/>
        <v>0</v>
      </c>
      <c r="EP128" s="3">
        <f t="shared" si="118"/>
        <v>0</v>
      </c>
      <c r="EQ128" s="3">
        <f t="shared" si="118"/>
        <v>0</v>
      </c>
      <c r="ER128" s="3">
        <f t="shared" si="118"/>
        <v>0</v>
      </c>
      <c r="ES128" s="3">
        <f t="shared" si="118"/>
        <v>0</v>
      </c>
      <c r="ET128" s="3">
        <f t="shared" si="118"/>
        <v>0</v>
      </c>
      <c r="EU128" s="3">
        <f t="shared" si="118"/>
        <v>0</v>
      </c>
      <c r="EV128" s="3">
        <f t="shared" si="118"/>
        <v>0</v>
      </c>
      <c r="EW128" s="3">
        <f t="shared" si="118"/>
        <v>0</v>
      </c>
      <c r="EX128" s="3">
        <f t="shared" si="118"/>
        <v>0</v>
      </c>
      <c r="EY128" s="3">
        <f t="shared" si="118"/>
        <v>0</v>
      </c>
      <c r="EZ128" s="3">
        <f t="shared" si="118"/>
        <v>0</v>
      </c>
      <c r="FA128" s="3">
        <f t="shared" si="118"/>
        <v>0</v>
      </c>
      <c r="FB128" s="3">
        <f t="shared" si="118"/>
        <v>0</v>
      </c>
      <c r="FC128" s="3">
        <f t="shared" si="118"/>
        <v>0</v>
      </c>
      <c r="FD128" s="3">
        <f t="shared" si="118"/>
        <v>0</v>
      </c>
      <c r="FE128" s="3">
        <f t="shared" si="118"/>
        <v>0</v>
      </c>
      <c r="FF128" s="3">
        <f t="shared" si="118"/>
        <v>0</v>
      </c>
      <c r="FG128" s="3">
        <f t="shared" si="118"/>
        <v>0</v>
      </c>
      <c r="FH128" s="3">
        <f t="shared" si="118"/>
        <v>0</v>
      </c>
      <c r="FI128" s="3">
        <f t="shared" si="118"/>
        <v>0</v>
      </c>
      <c r="FJ128" s="3">
        <f t="shared" si="118"/>
        <v>0</v>
      </c>
      <c r="FK128" s="3">
        <f t="shared" si="118"/>
        <v>0</v>
      </c>
      <c r="FL128" s="3">
        <f t="shared" si="118"/>
        <v>0</v>
      </c>
      <c r="FM128" s="3">
        <f t="shared" si="118"/>
        <v>0</v>
      </c>
      <c r="FN128" s="3">
        <f t="shared" si="118"/>
        <v>0</v>
      </c>
      <c r="FO128" s="3">
        <f t="shared" si="118"/>
        <v>0</v>
      </c>
      <c r="FP128" s="3">
        <f t="shared" si="118"/>
        <v>0</v>
      </c>
      <c r="FQ128" s="3">
        <f t="shared" si="118"/>
        <v>0</v>
      </c>
      <c r="FR128" s="3">
        <f t="shared" si="118"/>
        <v>0</v>
      </c>
      <c r="FS128" s="3">
        <f t="shared" ref="FS128:GX128" si="119">FS173</f>
        <v>0</v>
      </c>
      <c r="FT128" s="3">
        <f t="shared" si="119"/>
        <v>0</v>
      </c>
      <c r="FU128" s="3">
        <f t="shared" si="119"/>
        <v>0</v>
      </c>
      <c r="FV128" s="3">
        <f t="shared" si="119"/>
        <v>0</v>
      </c>
      <c r="FW128" s="3">
        <f t="shared" si="119"/>
        <v>0</v>
      </c>
      <c r="FX128" s="3">
        <f t="shared" si="119"/>
        <v>0</v>
      </c>
      <c r="FY128" s="3">
        <f t="shared" si="119"/>
        <v>0</v>
      </c>
      <c r="FZ128" s="3">
        <f t="shared" si="119"/>
        <v>0</v>
      </c>
      <c r="GA128" s="3">
        <f t="shared" si="119"/>
        <v>0</v>
      </c>
      <c r="GB128" s="3">
        <f t="shared" si="119"/>
        <v>0</v>
      </c>
      <c r="GC128" s="3">
        <f t="shared" si="119"/>
        <v>0</v>
      </c>
      <c r="GD128" s="3">
        <f t="shared" si="119"/>
        <v>0</v>
      </c>
      <c r="GE128" s="3">
        <f t="shared" si="119"/>
        <v>0</v>
      </c>
      <c r="GF128" s="3">
        <f t="shared" si="119"/>
        <v>0</v>
      </c>
      <c r="GG128" s="3">
        <f t="shared" si="119"/>
        <v>0</v>
      </c>
      <c r="GH128" s="3">
        <f t="shared" si="119"/>
        <v>0</v>
      </c>
      <c r="GI128" s="3">
        <f t="shared" si="119"/>
        <v>0</v>
      </c>
      <c r="GJ128" s="3">
        <f t="shared" si="119"/>
        <v>0</v>
      </c>
      <c r="GK128" s="3">
        <f t="shared" si="119"/>
        <v>0</v>
      </c>
      <c r="GL128" s="3">
        <f t="shared" si="119"/>
        <v>0</v>
      </c>
      <c r="GM128" s="3">
        <f t="shared" si="119"/>
        <v>0</v>
      </c>
      <c r="GN128" s="3">
        <f t="shared" si="119"/>
        <v>0</v>
      </c>
      <c r="GO128" s="3">
        <f t="shared" si="119"/>
        <v>0</v>
      </c>
      <c r="GP128" s="3">
        <f t="shared" si="119"/>
        <v>0</v>
      </c>
      <c r="GQ128" s="3">
        <f t="shared" si="119"/>
        <v>0</v>
      </c>
      <c r="GR128" s="3">
        <f t="shared" si="119"/>
        <v>0</v>
      </c>
      <c r="GS128" s="3">
        <f t="shared" si="119"/>
        <v>0</v>
      </c>
      <c r="GT128" s="3">
        <f t="shared" si="119"/>
        <v>0</v>
      </c>
      <c r="GU128" s="3">
        <f t="shared" si="119"/>
        <v>0</v>
      </c>
      <c r="GV128" s="3">
        <f t="shared" si="119"/>
        <v>0</v>
      </c>
      <c r="GW128" s="3">
        <f t="shared" si="119"/>
        <v>0</v>
      </c>
      <c r="GX128" s="3">
        <f t="shared" si="119"/>
        <v>0</v>
      </c>
    </row>
    <row r="130" spans="1:245" x14ac:dyDescent="0.2">
      <c r="A130">
        <v>17</v>
      </c>
      <c r="B130">
        <v>1</v>
      </c>
      <c r="C130">
        <f>ROW(SmtRes!A231)</f>
        <v>231</v>
      </c>
      <c r="D130">
        <f>ROW(EtalonRes!A230)</f>
        <v>230</v>
      </c>
      <c r="E130" t="s">
        <v>374</v>
      </c>
      <c r="F130" t="s">
        <v>375</v>
      </c>
      <c r="G130" t="s">
        <v>376</v>
      </c>
      <c r="H130" t="s">
        <v>37</v>
      </c>
      <c r="I130">
        <v>1</v>
      </c>
      <c r="J130">
        <v>0</v>
      </c>
      <c r="O130">
        <f t="shared" ref="O130:O171" si="120">ROUND(CP130,2)</f>
        <v>340.66</v>
      </c>
      <c r="P130">
        <f t="shared" ref="P130:P171" si="121">ROUND(CQ130*I130,2)</f>
        <v>222.47</v>
      </c>
      <c r="Q130">
        <f t="shared" ref="Q130:Q171" si="122">ROUND(CR130*I130,2)</f>
        <v>10.82</v>
      </c>
      <c r="R130">
        <f t="shared" ref="R130:R171" si="123">ROUND(CS130*I130,2)</f>
        <v>1.58</v>
      </c>
      <c r="S130">
        <f t="shared" ref="S130:S171" si="124">ROUND(CT130*I130,2)</f>
        <v>107.37</v>
      </c>
      <c r="T130">
        <f t="shared" ref="T130:T171" si="125">ROUND(CU130*I130,2)</f>
        <v>0</v>
      </c>
      <c r="U130">
        <f t="shared" ref="U130:U171" si="126">CV130*I130</f>
        <v>1.78</v>
      </c>
      <c r="V130">
        <f t="shared" ref="V130:V171" si="127">CW130*I130</f>
        <v>0.02</v>
      </c>
      <c r="W130">
        <f t="shared" ref="W130:W171" si="128">ROUND(CX130*I130,2)</f>
        <v>0</v>
      </c>
      <c r="X130">
        <f t="shared" ref="X130:X171" si="129">ROUND(CY130,2)</f>
        <v>103.5</v>
      </c>
      <c r="Y130">
        <f t="shared" ref="Y130:Y171" si="130">ROUND(CZ130,2)</f>
        <v>70.819999999999993</v>
      </c>
      <c r="AA130">
        <v>39269648</v>
      </c>
      <c r="AB130">
        <f t="shared" ref="AB130:AB171" si="131">ROUND((AC130+AD130+AF130),2)</f>
        <v>56.03</v>
      </c>
      <c r="AC130">
        <f t="shared" ref="AC130:AC171" si="132">ROUND((ES130),2)</f>
        <v>36.590000000000003</v>
      </c>
      <c r="AD130">
        <f t="shared" ref="AD130:AD171" si="133">ROUND((((ET130)-(EU130))+AE130),2)</f>
        <v>1.78</v>
      </c>
      <c r="AE130">
        <f t="shared" ref="AE130:AE168" si="134">ROUND((EU130),2)</f>
        <v>0.26</v>
      </c>
      <c r="AF130">
        <f t="shared" ref="AF130:AF168" si="135">ROUND((EV130),2)</f>
        <v>17.66</v>
      </c>
      <c r="AG130">
        <f t="shared" ref="AG130:AG171" si="136">ROUND((AP130),2)</f>
        <v>0</v>
      </c>
      <c r="AH130">
        <f t="shared" ref="AH130:AH168" si="137">(EW130)</f>
        <v>1.78</v>
      </c>
      <c r="AI130">
        <f t="shared" ref="AI130:AI168" si="138">(EX130)</f>
        <v>0.02</v>
      </c>
      <c r="AJ130">
        <f t="shared" ref="AJ130:AJ171" si="139">ROUND((AS130),2)</f>
        <v>0</v>
      </c>
      <c r="AK130">
        <v>56.03</v>
      </c>
      <c r="AL130">
        <v>36.590000000000003</v>
      </c>
      <c r="AM130">
        <v>1.78</v>
      </c>
      <c r="AN130">
        <v>0.26</v>
      </c>
      <c r="AO130">
        <v>17.66</v>
      </c>
      <c r="AP130">
        <v>0</v>
      </c>
      <c r="AQ130">
        <v>1.78</v>
      </c>
      <c r="AR130">
        <v>0.02</v>
      </c>
      <c r="AS130">
        <v>0</v>
      </c>
      <c r="AT130">
        <v>95</v>
      </c>
      <c r="AU130">
        <v>65</v>
      </c>
      <c r="AV130">
        <v>1</v>
      </c>
      <c r="AW130">
        <v>1</v>
      </c>
      <c r="AZ130">
        <v>6.08</v>
      </c>
      <c r="BA130">
        <v>6.08</v>
      </c>
      <c r="BB130">
        <v>6.08</v>
      </c>
      <c r="BC130">
        <v>6.08</v>
      </c>
      <c r="BD130" t="s">
        <v>3</v>
      </c>
      <c r="BE130" t="s">
        <v>3</v>
      </c>
      <c r="BF130" t="s">
        <v>3</v>
      </c>
      <c r="BG130" t="s">
        <v>3</v>
      </c>
      <c r="BH130">
        <v>0</v>
      </c>
      <c r="BI130">
        <v>2</v>
      </c>
      <c r="BJ130" t="s">
        <v>377</v>
      </c>
      <c r="BM130">
        <v>108001</v>
      </c>
      <c r="BN130">
        <v>0</v>
      </c>
      <c r="BO130" t="s">
        <v>3</v>
      </c>
      <c r="BP130">
        <v>0</v>
      </c>
      <c r="BQ130">
        <v>3</v>
      </c>
      <c r="BR130">
        <v>0</v>
      </c>
      <c r="BS130">
        <v>6.08</v>
      </c>
      <c r="BT130">
        <v>1</v>
      </c>
      <c r="BU130">
        <v>1</v>
      </c>
      <c r="BV130">
        <v>1</v>
      </c>
      <c r="BW130">
        <v>1</v>
      </c>
      <c r="BX130">
        <v>1</v>
      </c>
      <c r="BY130" t="s">
        <v>3</v>
      </c>
      <c r="BZ130">
        <v>95</v>
      </c>
      <c r="CA130">
        <v>65</v>
      </c>
      <c r="CF130">
        <v>0</v>
      </c>
      <c r="CG130">
        <v>0</v>
      </c>
      <c r="CM130">
        <v>0</v>
      </c>
      <c r="CN130" t="s">
        <v>3</v>
      </c>
      <c r="CO130">
        <v>0</v>
      </c>
      <c r="CP130">
        <f t="shared" ref="CP130:CP171" si="140">(P130+Q130+S130)</f>
        <v>340.65999999999997</v>
      </c>
      <c r="CQ130">
        <f t="shared" ref="CQ130:CQ171" si="141">AC130*BC130</f>
        <v>222.46720000000002</v>
      </c>
      <c r="CR130">
        <f t="shared" ref="CR130:CR171" si="142">AD130*BB130</f>
        <v>10.8224</v>
      </c>
      <c r="CS130">
        <f t="shared" ref="CS130:CS171" si="143">AE130*BS130</f>
        <v>1.5808</v>
      </c>
      <c r="CT130">
        <f t="shared" ref="CT130:CT171" si="144">AF130*BA130</f>
        <v>107.3728</v>
      </c>
      <c r="CU130">
        <f t="shared" ref="CU130:CU171" si="145">AG130</f>
        <v>0</v>
      </c>
      <c r="CV130">
        <f t="shared" ref="CV130:CV171" si="146">AH130</f>
        <v>1.78</v>
      </c>
      <c r="CW130">
        <f t="shared" ref="CW130:CW171" si="147">AI130</f>
        <v>0.02</v>
      </c>
      <c r="CX130">
        <f t="shared" ref="CX130:CX171" si="148">AJ130</f>
        <v>0</v>
      </c>
      <c r="CY130">
        <f t="shared" ref="CY130:CY171" si="149">(((S130+R130)*AT130)/100)</f>
        <v>103.5025</v>
      </c>
      <c r="CZ130">
        <f t="shared" ref="CZ130:CZ171" si="150">(((S130+R130)*AU130)/100)</f>
        <v>70.817499999999995</v>
      </c>
      <c r="DC130" t="s">
        <v>3</v>
      </c>
      <c r="DD130" t="s">
        <v>3</v>
      </c>
      <c r="DE130" t="s">
        <v>3</v>
      </c>
      <c r="DF130" t="s">
        <v>3</v>
      </c>
      <c r="DG130" t="s">
        <v>3</v>
      </c>
      <c r="DH130" t="s">
        <v>3</v>
      </c>
      <c r="DI130" t="s">
        <v>3</v>
      </c>
      <c r="DJ130" t="s">
        <v>3</v>
      </c>
      <c r="DK130" t="s">
        <v>3</v>
      </c>
      <c r="DL130" t="s">
        <v>3</v>
      </c>
      <c r="DM130" t="s">
        <v>3</v>
      </c>
      <c r="DN130">
        <v>0</v>
      </c>
      <c r="DO130">
        <v>0</v>
      </c>
      <c r="DP130">
        <v>1</v>
      </c>
      <c r="DQ130">
        <v>1</v>
      </c>
      <c r="DU130">
        <v>1013</v>
      </c>
      <c r="DV130" t="s">
        <v>37</v>
      </c>
      <c r="DW130" t="s">
        <v>37</v>
      </c>
      <c r="DX130">
        <v>1</v>
      </c>
      <c r="EE130">
        <v>39174386</v>
      </c>
      <c r="EF130">
        <v>3</v>
      </c>
      <c r="EG130" t="s">
        <v>378</v>
      </c>
      <c r="EH130">
        <v>0</v>
      </c>
      <c r="EI130" t="s">
        <v>3</v>
      </c>
      <c r="EJ130">
        <v>2</v>
      </c>
      <c r="EK130">
        <v>108001</v>
      </c>
      <c r="EL130" t="s">
        <v>379</v>
      </c>
      <c r="EM130" t="s">
        <v>380</v>
      </c>
      <c r="EO130" t="s">
        <v>3</v>
      </c>
      <c r="EQ130">
        <v>0</v>
      </c>
      <c r="ER130">
        <v>56.03</v>
      </c>
      <c r="ES130">
        <v>36.590000000000003</v>
      </c>
      <c r="ET130">
        <v>1.78</v>
      </c>
      <c r="EU130">
        <v>0.26</v>
      </c>
      <c r="EV130">
        <v>17.66</v>
      </c>
      <c r="EW130">
        <v>1.78</v>
      </c>
      <c r="EX130">
        <v>0.02</v>
      </c>
      <c r="EY130">
        <v>0</v>
      </c>
      <c r="FQ130">
        <v>0</v>
      </c>
      <c r="FR130">
        <f t="shared" ref="FR130:FR171" si="151">ROUND(IF(AND(BH130=3,BI130=3),P130,0),2)</f>
        <v>0</v>
      </c>
      <c r="FS130">
        <v>0</v>
      </c>
      <c r="FX130">
        <v>95</v>
      </c>
      <c r="FY130">
        <v>65</v>
      </c>
      <c r="GA130" t="s">
        <v>3</v>
      </c>
      <c r="GD130">
        <v>0</v>
      </c>
      <c r="GF130">
        <v>535184981</v>
      </c>
      <c r="GG130">
        <v>1</v>
      </c>
      <c r="GH130">
        <v>1</v>
      </c>
      <c r="GI130">
        <v>4</v>
      </c>
      <c r="GJ130">
        <v>0</v>
      </c>
      <c r="GK130">
        <f>ROUND(R130*(R12)/100,2)</f>
        <v>0</v>
      </c>
      <c r="GL130">
        <f t="shared" ref="GL130:GL171" si="152">ROUND(IF(AND(BH130=3,BI130=3,FS130&lt;&gt;0),P130,0),2)</f>
        <v>0</v>
      </c>
      <c r="GM130">
        <f t="shared" ref="GM130:GM171" si="153">ROUND(O130+X130+Y130+GK130,2)+GX130</f>
        <v>514.98</v>
      </c>
      <c r="GN130">
        <f t="shared" ref="GN130:GN171" si="154">IF(OR(BI130=0,BI130=1),ROUND(O130+X130+Y130+GK130,2),0)</f>
        <v>0</v>
      </c>
      <c r="GO130">
        <f t="shared" ref="GO130:GO171" si="155">IF(BI130=2,ROUND(O130+X130+Y130+GK130,2),0)</f>
        <v>514.98</v>
      </c>
      <c r="GP130">
        <f t="shared" ref="GP130:GP171" si="156">IF(BI130=4,ROUND(O130+X130+Y130+GK130,2)+GX130,0)</f>
        <v>0</v>
      </c>
      <c r="GR130">
        <v>0</v>
      </c>
      <c r="GS130">
        <v>3</v>
      </c>
      <c r="GT130">
        <v>0</v>
      </c>
      <c r="GU130" t="s">
        <v>3</v>
      </c>
      <c r="GV130">
        <f t="shared" ref="GV130:GV171" si="157">ROUND(GT130,2)</f>
        <v>0</v>
      </c>
      <c r="GW130">
        <v>1</v>
      </c>
      <c r="GX130">
        <f t="shared" ref="GX130:GX171" si="158">ROUND(GV130*GW130*I130,2)</f>
        <v>0</v>
      </c>
      <c r="HA130">
        <v>0</v>
      </c>
      <c r="HB130">
        <v>0</v>
      </c>
      <c r="IK130">
        <v>0</v>
      </c>
    </row>
    <row r="131" spans="1:245" x14ac:dyDescent="0.2">
      <c r="A131">
        <v>18</v>
      </c>
      <c r="B131">
        <v>1</v>
      </c>
      <c r="C131">
        <v>230</v>
      </c>
      <c r="E131" t="s">
        <v>381</v>
      </c>
      <c r="F131" t="s">
        <v>382</v>
      </c>
      <c r="G131" t="s">
        <v>383</v>
      </c>
      <c r="H131" t="s">
        <v>94</v>
      </c>
      <c r="I131">
        <f>I130*J131</f>
        <v>1</v>
      </c>
      <c r="J131">
        <v>1</v>
      </c>
      <c r="O131">
        <f t="shared" si="120"/>
        <v>1361.56</v>
      </c>
      <c r="P131">
        <f t="shared" si="121"/>
        <v>1361.56</v>
      </c>
      <c r="Q131">
        <f t="shared" si="122"/>
        <v>0</v>
      </c>
      <c r="R131">
        <f t="shared" si="123"/>
        <v>0</v>
      </c>
      <c r="S131">
        <f t="shared" si="124"/>
        <v>0</v>
      </c>
      <c r="T131">
        <f t="shared" si="125"/>
        <v>0</v>
      </c>
      <c r="U131">
        <f t="shared" si="126"/>
        <v>0</v>
      </c>
      <c r="V131">
        <f t="shared" si="127"/>
        <v>0</v>
      </c>
      <c r="W131">
        <f t="shared" si="128"/>
        <v>0</v>
      </c>
      <c r="X131">
        <f t="shared" si="129"/>
        <v>0</v>
      </c>
      <c r="Y131">
        <f t="shared" si="130"/>
        <v>0</v>
      </c>
      <c r="AA131">
        <v>39269648</v>
      </c>
      <c r="AB131">
        <f t="shared" si="131"/>
        <v>223.94</v>
      </c>
      <c r="AC131">
        <f t="shared" si="132"/>
        <v>223.94</v>
      </c>
      <c r="AD131">
        <f t="shared" si="133"/>
        <v>0</v>
      </c>
      <c r="AE131">
        <f t="shared" si="134"/>
        <v>0</v>
      </c>
      <c r="AF131">
        <f t="shared" si="135"/>
        <v>0</v>
      </c>
      <c r="AG131">
        <f t="shared" si="136"/>
        <v>0</v>
      </c>
      <c r="AH131">
        <f t="shared" si="137"/>
        <v>0</v>
      </c>
      <c r="AI131">
        <f t="shared" si="138"/>
        <v>0</v>
      </c>
      <c r="AJ131">
        <f t="shared" si="139"/>
        <v>0</v>
      </c>
      <c r="AK131">
        <v>223.94</v>
      </c>
      <c r="AL131">
        <v>223.94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95</v>
      </c>
      <c r="AU131">
        <v>65</v>
      </c>
      <c r="AV131">
        <v>1</v>
      </c>
      <c r="AW131">
        <v>1</v>
      </c>
      <c r="AZ131">
        <v>6.08</v>
      </c>
      <c r="BA131">
        <v>1</v>
      </c>
      <c r="BB131">
        <v>1</v>
      </c>
      <c r="BC131">
        <v>6.08</v>
      </c>
      <c r="BD131" t="s">
        <v>3</v>
      </c>
      <c r="BE131" t="s">
        <v>3</v>
      </c>
      <c r="BF131" t="s">
        <v>3</v>
      </c>
      <c r="BG131" t="s">
        <v>3</v>
      </c>
      <c r="BH131">
        <v>3</v>
      </c>
      <c r="BI131">
        <v>2</v>
      </c>
      <c r="BJ131" t="s">
        <v>384</v>
      </c>
      <c r="BM131">
        <v>108001</v>
      </c>
      <c r="BN131">
        <v>0</v>
      </c>
      <c r="BO131" t="s">
        <v>3</v>
      </c>
      <c r="BP131">
        <v>0</v>
      </c>
      <c r="BQ131">
        <v>3</v>
      </c>
      <c r="BR131">
        <v>0</v>
      </c>
      <c r="BS131">
        <v>1</v>
      </c>
      <c r="BT131">
        <v>1</v>
      </c>
      <c r="BU131">
        <v>1</v>
      </c>
      <c r="BV131">
        <v>1</v>
      </c>
      <c r="BW131">
        <v>1</v>
      </c>
      <c r="BX131">
        <v>1</v>
      </c>
      <c r="BY131" t="s">
        <v>3</v>
      </c>
      <c r="BZ131">
        <v>95</v>
      </c>
      <c r="CA131">
        <v>65</v>
      </c>
      <c r="CF131">
        <v>0</v>
      </c>
      <c r="CG131">
        <v>0</v>
      </c>
      <c r="CM131">
        <v>0</v>
      </c>
      <c r="CN131" t="s">
        <v>3</v>
      </c>
      <c r="CO131">
        <v>0</v>
      </c>
      <c r="CP131">
        <f t="shared" si="140"/>
        <v>1361.56</v>
      </c>
      <c r="CQ131">
        <f t="shared" si="141"/>
        <v>1361.5552</v>
      </c>
      <c r="CR131">
        <f t="shared" si="142"/>
        <v>0</v>
      </c>
      <c r="CS131">
        <f t="shared" si="143"/>
        <v>0</v>
      </c>
      <c r="CT131">
        <f t="shared" si="144"/>
        <v>0</v>
      </c>
      <c r="CU131">
        <f t="shared" si="145"/>
        <v>0</v>
      </c>
      <c r="CV131">
        <f t="shared" si="146"/>
        <v>0</v>
      </c>
      <c r="CW131">
        <f t="shared" si="147"/>
        <v>0</v>
      </c>
      <c r="CX131">
        <f t="shared" si="148"/>
        <v>0</v>
      </c>
      <c r="CY131">
        <f t="shared" si="149"/>
        <v>0</v>
      </c>
      <c r="CZ131">
        <f t="shared" si="150"/>
        <v>0</v>
      </c>
      <c r="DC131" t="s">
        <v>3</v>
      </c>
      <c r="DD131" t="s">
        <v>3</v>
      </c>
      <c r="DE131" t="s">
        <v>3</v>
      </c>
      <c r="DF131" t="s">
        <v>3</v>
      </c>
      <c r="DG131" t="s">
        <v>3</v>
      </c>
      <c r="DH131" t="s">
        <v>3</v>
      </c>
      <c r="DI131" t="s">
        <v>3</v>
      </c>
      <c r="DJ131" t="s">
        <v>3</v>
      </c>
      <c r="DK131" t="s">
        <v>3</v>
      </c>
      <c r="DL131" t="s">
        <v>3</v>
      </c>
      <c r="DM131" t="s">
        <v>3</v>
      </c>
      <c r="DN131">
        <v>0</v>
      </c>
      <c r="DO131">
        <v>0</v>
      </c>
      <c r="DP131">
        <v>1</v>
      </c>
      <c r="DQ131">
        <v>1</v>
      </c>
      <c r="DU131">
        <v>1010</v>
      </c>
      <c r="DV131" t="s">
        <v>94</v>
      </c>
      <c r="DW131" t="s">
        <v>94</v>
      </c>
      <c r="DX131">
        <v>1</v>
      </c>
      <c r="EE131">
        <v>39174386</v>
      </c>
      <c r="EF131">
        <v>3</v>
      </c>
      <c r="EG131" t="s">
        <v>378</v>
      </c>
      <c r="EH131">
        <v>0</v>
      </c>
      <c r="EI131" t="s">
        <v>3</v>
      </c>
      <c r="EJ131">
        <v>2</v>
      </c>
      <c r="EK131">
        <v>108001</v>
      </c>
      <c r="EL131" t="s">
        <v>379</v>
      </c>
      <c r="EM131" t="s">
        <v>380</v>
      </c>
      <c r="EO131" t="s">
        <v>3</v>
      </c>
      <c r="EQ131">
        <v>0</v>
      </c>
      <c r="ER131">
        <v>223.94</v>
      </c>
      <c r="ES131">
        <v>223.94</v>
      </c>
      <c r="ET131">
        <v>0</v>
      </c>
      <c r="EU131">
        <v>0</v>
      </c>
      <c r="EV131">
        <v>0</v>
      </c>
      <c r="EW131">
        <v>0</v>
      </c>
      <c r="EX131">
        <v>0</v>
      </c>
      <c r="FQ131">
        <v>0</v>
      </c>
      <c r="FR131">
        <f t="shared" si="151"/>
        <v>0</v>
      </c>
      <c r="FS131">
        <v>0</v>
      </c>
      <c r="FX131">
        <v>95</v>
      </c>
      <c r="FY131">
        <v>65</v>
      </c>
      <c r="GA131" t="s">
        <v>3</v>
      </c>
      <c r="GD131">
        <v>0</v>
      </c>
      <c r="GF131">
        <v>-956640552</v>
      </c>
      <c r="GG131">
        <v>1</v>
      </c>
      <c r="GH131">
        <v>1</v>
      </c>
      <c r="GI131">
        <v>4</v>
      </c>
      <c r="GJ131">
        <v>0</v>
      </c>
      <c r="GK131">
        <f>ROUND(R131*(R12)/100,2)</f>
        <v>0</v>
      </c>
      <c r="GL131">
        <f t="shared" si="152"/>
        <v>0</v>
      </c>
      <c r="GM131">
        <f t="shared" si="153"/>
        <v>1361.56</v>
      </c>
      <c r="GN131">
        <f t="shared" si="154"/>
        <v>0</v>
      </c>
      <c r="GO131">
        <f t="shared" si="155"/>
        <v>1361.56</v>
      </c>
      <c r="GP131">
        <f t="shared" si="156"/>
        <v>0</v>
      </c>
      <c r="GR131">
        <v>0</v>
      </c>
      <c r="GS131">
        <v>3</v>
      </c>
      <c r="GT131">
        <v>0</v>
      </c>
      <c r="GU131" t="s">
        <v>3</v>
      </c>
      <c r="GV131">
        <f t="shared" si="157"/>
        <v>0</v>
      </c>
      <c r="GW131">
        <v>1</v>
      </c>
      <c r="GX131">
        <f t="shared" si="158"/>
        <v>0</v>
      </c>
      <c r="HA131">
        <v>0</v>
      </c>
      <c r="HB131">
        <v>0</v>
      </c>
      <c r="IK131">
        <v>0</v>
      </c>
    </row>
    <row r="132" spans="1:245" x14ac:dyDescent="0.2">
      <c r="A132">
        <v>17</v>
      </c>
      <c r="B132">
        <v>1</v>
      </c>
      <c r="C132">
        <f>ROW(SmtRes!A232)</f>
        <v>232</v>
      </c>
      <c r="E132" t="s">
        <v>385</v>
      </c>
      <c r="F132" t="s">
        <v>386</v>
      </c>
      <c r="G132" t="s">
        <v>387</v>
      </c>
      <c r="H132" t="s">
        <v>37</v>
      </c>
      <c r="I132">
        <v>2</v>
      </c>
      <c r="J132">
        <v>0</v>
      </c>
      <c r="O132">
        <f t="shared" si="120"/>
        <v>437.51</v>
      </c>
      <c r="P132">
        <f t="shared" si="121"/>
        <v>244.29</v>
      </c>
      <c r="Q132">
        <f t="shared" si="122"/>
        <v>12.77</v>
      </c>
      <c r="R132">
        <f t="shared" si="123"/>
        <v>0</v>
      </c>
      <c r="S132">
        <f t="shared" si="124"/>
        <v>180.45</v>
      </c>
      <c r="T132">
        <f t="shared" si="125"/>
        <v>0</v>
      </c>
      <c r="U132">
        <f t="shared" si="126"/>
        <v>3.12</v>
      </c>
      <c r="V132">
        <f t="shared" si="127"/>
        <v>0</v>
      </c>
      <c r="W132">
        <f t="shared" si="128"/>
        <v>0</v>
      </c>
      <c r="X132">
        <f t="shared" si="129"/>
        <v>171.43</v>
      </c>
      <c r="Y132">
        <f t="shared" si="130"/>
        <v>117.29</v>
      </c>
      <c r="AA132">
        <v>39269648</v>
      </c>
      <c r="AB132">
        <f t="shared" si="131"/>
        <v>35.979999999999997</v>
      </c>
      <c r="AC132">
        <f t="shared" si="132"/>
        <v>20.09</v>
      </c>
      <c r="AD132">
        <f t="shared" si="133"/>
        <v>1.05</v>
      </c>
      <c r="AE132">
        <f t="shared" si="134"/>
        <v>0</v>
      </c>
      <c r="AF132">
        <f t="shared" si="135"/>
        <v>14.84</v>
      </c>
      <c r="AG132">
        <f t="shared" si="136"/>
        <v>0</v>
      </c>
      <c r="AH132">
        <f t="shared" si="137"/>
        <v>1.56</v>
      </c>
      <c r="AI132">
        <f t="shared" si="138"/>
        <v>0</v>
      </c>
      <c r="AJ132">
        <f t="shared" si="139"/>
        <v>0</v>
      </c>
      <c r="AK132">
        <v>35.979999999999997</v>
      </c>
      <c r="AL132">
        <v>20.09</v>
      </c>
      <c r="AM132">
        <v>1.05</v>
      </c>
      <c r="AN132">
        <v>0</v>
      </c>
      <c r="AO132">
        <v>14.84</v>
      </c>
      <c r="AP132">
        <v>0</v>
      </c>
      <c r="AQ132">
        <v>1.56</v>
      </c>
      <c r="AR132">
        <v>0</v>
      </c>
      <c r="AS132">
        <v>0</v>
      </c>
      <c r="AT132">
        <v>95</v>
      </c>
      <c r="AU132">
        <v>65</v>
      </c>
      <c r="AV132">
        <v>1</v>
      </c>
      <c r="AW132">
        <v>1</v>
      </c>
      <c r="AZ132">
        <v>6.08</v>
      </c>
      <c r="BA132">
        <v>6.08</v>
      </c>
      <c r="BB132">
        <v>6.08</v>
      </c>
      <c r="BC132">
        <v>6.08</v>
      </c>
      <c r="BD132" t="s">
        <v>3</v>
      </c>
      <c r="BE132" t="s">
        <v>3</v>
      </c>
      <c r="BF132" t="s">
        <v>3</v>
      </c>
      <c r="BG132" t="s">
        <v>3</v>
      </c>
      <c r="BH132">
        <v>0</v>
      </c>
      <c r="BI132">
        <v>2</v>
      </c>
      <c r="BJ132" t="s">
        <v>388</v>
      </c>
      <c r="BM132">
        <v>108001</v>
      </c>
      <c r="BN132">
        <v>0</v>
      </c>
      <c r="BO132" t="s">
        <v>3</v>
      </c>
      <c r="BP132">
        <v>0</v>
      </c>
      <c r="BQ132">
        <v>3</v>
      </c>
      <c r="BR132">
        <v>0</v>
      </c>
      <c r="BS132">
        <v>6.08</v>
      </c>
      <c r="BT132">
        <v>1</v>
      </c>
      <c r="BU132">
        <v>1</v>
      </c>
      <c r="BV132">
        <v>1</v>
      </c>
      <c r="BW132">
        <v>1</v>
      </c>
      <c r="BX132">
        <v>1</v>
      </c>
      <c r="BY132" t="s">
        <v>3</v>
      </c>
      <c r="BZ132">
        <v>95</v>
      </c>
      <c r="CA132">
        <v>65</v>
      </c>
      <c r="CF132">
        <v>0</v>
      </c>
      <c r="CG132">
        <v>0</v>
      </c>
      <c r="CM132">
        <v>0</v>
      </c>
      <c r="CN132" t="s">
        <v>3</v>
      </c>
      <c r="CO132">
        <v>0</v>
      </c>
      <c r="CP132">
        <f t="shared" si="140"/>
        <v>437.51</v>
      </c>
      <c r="CQ132">
        <f t="shared" si="141"/>
        <v>122.1472</v>
      </c>
      <c r="CR132">
        <f t="shared" si="142"/>
        <v>6.3840000000000003</v>
      </c>
      <c r="CS132">
        <f t="shared" si="143"/>
        <v>0</v>
      </c>
      <c r="CT132">
        <f t="shared" si="144"/>
        <v>90.227199999999996</v>
      </c>
      <c r="CU132">
        <f t="shared" si="145"/>
        <v>0</v>
      </c>
      <c r="CV132">
        <f t="shared" si="146"/>
        <v>1.56</v>
      </c>
      <c r="CW132">
        <f t="shared" si="147"/>
        <v>0</v>
      </c>
      <c r="CX132">
        <f t="shared" si="148"/>
        <v>0</v>
      </c>
      <c r="CY132">
        <f t="shared" si="149"/>
        <v>171.42750000000001</v>
      </c>
      <c r="CZ132">
        <f t="shared" si="150"/>
        <v>117.2925</v>
      </c>
      <c r="DC132" t="s">
        <v>3</v>
      </c>
      <c r="DD132" t="s">
        <v>3</v>
      </c>
      <c r="DE132" t="s">
        <v>3</v>
      </c>
      <c r="DF132" t="s">
        <v>3</v>
      </c>
      <c r="DG132" t="s">
        <v>3</v>
      </c>
      <c r="DH132" t="s">
        <v>3</v>
      </c>
      <c r="DI132" t="s">
        <v>3</v>
      </c>
      <c r="DJ132" t="s">
        <v>3</v>
      </c>
      <c r="DK132" t="s">
        <v>3</v>
      </c>
      <c r="DL132" t="s">
        <v>3</v>
      </c>
      <c r="DM132" t="s">
        <v>3</v>
      </c>
      <c r="DN132">
        <v>0</v>
      </c>
      <c r="DO132">
        <v>0</v>
      </c>
      <c r="DP132">
        <v>1</v>
      </c>
      <c r="DQ132">
        <v>1</v>
      </c>
      <c r="DU132">
        <v>1013</v>
      </c>
      <c r="DV132" t="s">
        <v>37</v>
      </c>
      <c r="DW132" t="s">
        <v>37</v>
      </c>
      <c r="DX132">
        <v>1</v>
      </c>
      <c r="EE132">
        <v>39174386</v>
      </c>
      <c r="EF132">
        <v>3</v>
      </c>
      <c r="EG132" t="s">
        <v>378</v>
      </c>
      <c r="EH132">
        <v>0</v>
      </c>
      <c r="EI132" t="s">
        <v>3</v>
      </c>
      <c r="EJ132">
        <v>2</v>
      </c>
      <c r="EK132">
        <v>108001</v>
      </c>
      <c r="EL132" t="s">
        <v>379</v>
      </c>
      <c r="EM132" t="s">
        <v>380</v>
      </c>
      <c r="EO132" t="s">
        <v>3</v>
      </c>
      <c r="EQ132">
        <v>0</v>
      </c>
      <c r="ER132">
        <v>35.979999999999997</v>
      </c>
      <c r="ES132">
        <v>20.09</v>
      </c>
      <c r="ET132">
        <v>1.05</v>
      </c>
      <c r="EU132">
        <v>0</v>
      </c>
      <c r="EV132">
        <v>14.84</v>
      </c>
      <c r="EW132">
        <v>1.56</v>
      </c>
      <c r="EX132">
        <v>0</v>
      </c>
      <c r="EY132">
        <v>0</v>
      </c>
      <c r="FQ132">
        <v>0</v>
      </c>
      <c r="FR132">
        <f t="shared" si="151"/>
        <v>0</v>
      </c>
      <c r="FS132">
        <v>0</v>
      </c>
      <c r="FX132">
        <v>95</v>
      </c>
      <c r="FY132">
        <v>65</v>
      </c>
      <c r="GA132" t="s">
        <v>3</v>
      </c>
      <c r="GD132">
        <v>0</v>
      </c>
      <c r="GF132">
        <v>-260887256</v>
      </c>
      <c r="GG132">
        <v>1</v>
      </c>
      <c r="GH132">
        <v>1</v>
      </c>
      <c r="GI132">
        <v>4</v>
      </c>
      <c r="GJ132">
        <v>0</v>
      </c>
      <c r="GK132">
        <f>ROUND(R132*(R12)/100,2)</f>
        <v>0</v>
      </c>
      <c r="GL132">
        <f t="shared" si="152"/>
        <v>0</v>
      </c>
      <c r="GM132">
        <f t="shared" si="153"/>
        <v>726.23</v>
      </c>
      <c r="GN132">
        <f t="shared" si="154"/>
        <v>0</v>
      </c>
      <c r="GO132">
        <f t="shared" si="155"/>
        <v>726.23</v>
      </c>
      <c r="GP132">
        <f t="shared" si="156"/>
        <v>0</v>
      </c>
      <c r="GR132">
        <v>0</v>
      </c>
      <c r="GS132">
        <v>3</v>
      </c>
      <c r="GT132">
        <v>0</v>
      </c>
      <c r="GU132" t="s">
        <v>3</v>
      </c>
      <c r="GV132">
        <f t="shared" si="157"/>
        <v>0</v>
      </c>
      <c r="GW132">
        <v>1</v>
      </c>
      <c r="GX132">
        <f t="shared" si="158"/>
        <v>0</v>
      </c>
      <c r="HA132">
        <v>0</v>
      </c>
      <c r="HB132">
        <v>0</v>
      </c>
      <c r="IK132">
        <v>0</v>
      </c>
    </row>
    <row r="133" spans="1:245" x14ac:dyDescent="0.2">
      <c r="A133">
        <v>18</v>
      </c>
      <c r="B133">
        <v>1</v>
      </c>
      <c r="C133">
        <v>232</v>
      </c>
      <c r="E133" t="s">
        <v>389</v>
      </c>
      <c r="F133" t="s">
        <v>390</v>
      </c>
      <c r="G133" t="s">
        <v>391</v>
      </c>
      <c r="H133" t="s">
        <v>94</v>
      </c>
      <c r="I133">
        <f>I132*J133</f>
        <v>2</v>
      </c>
      <c r="J133">
        <v>1</v>
      </c>
      <c r="O133">
        <f t="shared" si="120"/>
        <v>2999.75</v>
      </c>
      <c r="P133">
        <f t="shared" si="121"/>
        <v>2999.75</v>
      </c>
      <c r="Q133">
        <f t="shared" si="122"/>
        <v>0</v>
      </c>
      <c r="R133">
        <f t="shared" si="123"/>
        <v>0</v>
      </c>
      <c r="S133">
        <f t="shared" si="124"/>
        <v>0</v>
      </c>
      <c r="T133">
        <f t="shared" si="125"/>
        <v>0</v>
      </c>
      <c r="U133">
        <f t="shared" si="126"/>
        <v>0</v>
      </c>
      <c r="V133">
        <f t="shared" si="127"/>
        <v>0</v>
      </c>
      <c r="W133">
        <f t="shared" si="128"/>
        <v>0</v>
      </c>
      <c r="X133">
        <f t="shared" si="129"/>
        <v>0</v>
      </c>
      <c r="Y133">
        <f t="shared" si="130"/>
        <v>0</v>
      </c>
      <c r="AA133">
        <v>39269648</v>
      </c>
      <c r="AB133">
        <f t="shared" si="131"/>
        <v>246.69</v>
      </c>
      <c r="AC133">
        <f t="shared" si="132"/>
        <v>246.69</v>
      </c>
      <c r="AD133">
        <f t="shared" si="133"/>
        <v>0</v>
      </c>
      <c r="AE133">
        <f t="shared" si="134"/>
        <v>0</v>
      </c>
      <c r="AF133">
        <f t="shared" si="135"/>
        <v>0</v>
      </c>
      <c r="AG133">
        <f t="shared" si="136"/>
        <v>0</v>
      </c>
      <c r="AH133">
        <f t="shared" si="137"/>
        <v>0</v>
      </c>
      <c r="AI133">
        <f t="shared" si="138"/>
        <v>0</v>
      </c>
      <c r="AJ133">
        <f t="shared" si="139"/>
        <v>0</v>
      </c>
      <c r="AK133">
        <v>246.69</v>
      </c>
      <c r="AL133">
        <v>246.69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95</v>
      </c>
      <c r="AU133">
        <v>65</v>
      </c>
      <c r="AV133">
        <v>1</v>
      </c>
      <c r="AW133">
        <v>1</v>
      </c>
      <c r="AZ133">
        <v>6.08</v>
      </c>
      <c r="BA133">
        <v>1</v>
      </c>
      <c r="BB133">
        <v>1</v>
      </c>
      <c r="BC133">
        <v>6.08</v>
      </c>
      <c r="BD133" t="s">
        <v>3</v>
      </c>
      <c r="BE133" t="s">
        <v>3</v>
      </c>
      <c r="BF133" t="s">
        <v>3</v>
      </c>
      <c r="BG133" t="s">
        <v>3</v>
      </c>
      <c r="BH133">
        <v>3</v>
      </c>
      <c r="BI133">
        <v>2</v>
      </c>
      <c r="BJ133" t="s">
        <v>392</v>
      </c>
      <c r="BM133">
        <v>108001</v>
      </c>
      <c r="BN133">
        <v>0</v>
      </c>
      <c r="BO133" t="s">
        <v>3</v>
      </c>
      <c r="BP133">
        <v>0</v>
      </c>
      <c r="BQ133">
        <v>3</v>
      </c>
      <c r="BR133">
        <v>0</v>
      </c>
      <c r="BS133">
        <v>1</v>
      </c>
      <c r="BT133">
        <v>1</v>
      </c>
      <c r="BU133">
        <v>1</v>
      </c>
      <c r="BV133">
        <v>1</v>
      </c>
      <c r="BW133">
        <v>1</v>
      </c>
      <c r="BX133">
        <v>1</v>
      </c>
      <c r="BY133" t="s">
        <v>3</v>
      </c>
      <c r="BZ133">
        <v>95</v>
      </c>
      <c r="CA133">
        <v>65</v>
      </c>
      <c r="CF133">
        <v>0</v>
      </c>
      <c r="CG133">
        <v>0</v>
      </c>
      <c r="CM133">
        <v>0</v>
      </c>
      <c r="CN133" t="s">
        <v>3</v>
      </c>
      <c r="CO133">
        <v>0</v>
      </c>
      <c r="CP133">
        <f t="shared" si="140"/>
        <v>2999.75</v>
      </c>
      <c r="CQ133">
        <f t="shared" si="141"/>
        <v>1499.8751999999999</v>
      </c>
      <c r="CR133">
        <f t="shared" si="142"/>
        <v>0</v>
      </c>
      <c r="CS133">
        <f t="shared" si="143"/>
        <v>0</v>
      </c>
      <c r="CT133">
        <f t="shared" si="144"/>
        <v>0</v>
      </c>
      <c r="CU133">
        <f t="shared" si="145"/>
        <v>0</v>
      </c>
      <c r="CV133">
        <f t="shared" si="146"/>
        <v>0</v>
      </c>
      <c r="CW133">
        <f t="shared" si="147"/>
        <v>0</v>
      </c>
      <c r="CX133">
        <f t="shared" si="148"/>
        <v>0</v>
      </c>
      <c r="CY133">
        <f t="shared" si="149"/>
        <v>0</v>
      </c>
      <c r="CZ133">
        <f t="shared" si="150"/>
        <v>0</v>
      </c>
      <c r="DC133" t="s">
        <v>3</v>
      </c>
      <c r="DD133" t="s">
        <v>3</v>
      </c>
      <c r="DE133" t="s">
        <v>3</v>
      </c>
      <c r="DF133" t="s">
        <v>3</v>
      </c>
      <c r="DG133" t="s">
        <v>3</v>
      </c>
      <c r="DH133" t="s">
        <v>3</v>
      </c>
      <c r="DI133" t="s">
        <v>3</v>
      </c>
      <c r="DJ133" t="s">
        <v>3</v>
      </c>
      <c r="DK133" t="s">
        <v>3</v>
      </c>
      <c r="DL133" t="s">
        <v>3</v>
      </c>
      <c r="DM133" t="s">
        <v>3</v>
      </c>
      <c r="DN133">
        <v>0</v>
      </c>
      <c r="DO133">
        <v>0</v>
      </c>
      <c r="DP133">
        <v>1</v>
      </c>
      <c r="DQ133">
        <v>1</v>
      </c>
      <c r="DU133">
        <v>1010</v>
      </c>
      <c r="DV133" t="s">
        <v>94</v>
      </c>
      <c r="DW133" t="s">
        <v>94</v>
      </c>
      <c r="DX133">
        <v>1</v>
      </c>
      <c r="EE133">
        <v>39174386</v>
      </c>
      <c r="EF133">
        <v>3</v>
      </c>
      <c r="EG133" t="s">
        <v>378</v>
      </c>
      <c r="EH133">
        <v>0</v>
      </c>
      <c r="EI133" t="s">
        <v>3</v>
      </c>
      <c r="EJ133">
        <v>2</v>
      </c>
      <c r="EK133">
        <v>108001</v>
      </c>
      <c r="EL133" t="s">
        <v>379</v>
      </c>
      <c r="EM133" t="s">
        <v>380</v>
      </c>
      <c r="EO133" t="s">
        <v>3</v>
      </c>
      <c r="EQ133">
        <v>0</v>
      </c>
      <c r="ER133">
        <v>246.69</v>
      </c>
      <c r="ES133">
        <v>246.69</v>
      </c>
      <c r="ET133">
        <v>0</v>
      </c>
      <c r="EU133">
        <v>0</v>
      </c>
      <c r="EV133">
        <v>0</v>
      </c>
      <c r="EW133">
        <v>0</v>
      </c>
      <c r="EX133">
        <v>0</v>
      </c>
      <c r="FQ133">
        <v>0</v>
      </c>
      <c r="FR133">
        <f t="shared" si="151"/>
        <v>0</v>
      </c>
      <c r="FS133">
        <v>0</v>
      </c>
      <c r="FX133">
        <v>95</v>
      </c>
      <c r="FY133">
        <v>65</v>
      </c>
      <c r="GA133" t="s">
        <v>3</v>
      </c>
      <c r="GD133">
        <v>0</v>
      </c>
      <c r="GF133">
        <v>-1300082760</v>
      </c>
      <c r="GG133">
        <v>1</v>
      </c>
      <c r="GH133">
        <v>1</v>
      </c>
      <c r="GI133">
        <v>4</v>
      </c>
      <c r="GJ133">
        <v>0</v>
      </c>
      <c r="GK133">
        <f>ROUND(R133*(R12)/100,2)</f>
        <v>0</v>
      </c>
      <c r="GL133">
        <f t="shared" si="152"/>
        <v>0</v>
      </c>
      <c r="GM133">
        <f t="shared" si="153"/>
        <v>2999.75</v>
      </c>
      <c r="GN133">
        <f t="shared" si="154"/>
        <v>0</v>
      </c>
      <c r="GO133">
        <f t="shared" si="155"/>
        <v>2999.75</v>
      </c>
      <c r="GP133">
        <f t="shared" si="156"/>
        <v>0</v>
      </c>
      <c r="GR133">
        <v>0</v>
      </c>
      <c r="GS133">
        <v>3</v>
      </c>
      <c r="GT133">
        <v>0</v>
      </c>
      <c r="GU133" t="s">
        <v>3</v>
      </c>
      <c r="GV133">
        <f t="shared" si="157"/>
        <v>0</v>
      </c>
      <c r="GW133">
        <v>1</v>
      </c>
      <c r="GX133">
        <f t="shared" si="158"/>
        <v>0</v>
      </c>
      <c r="HA133">
        <v>0</v>
      </c>
      <c r="HB133">
        <v>0</v>
      </c>
      <c r="IK133">
        <v>0</v>
      </c>
    </row>
    <row r="134" spans="1:245" x14ac:dyDescent="0.2">
      <c r="A134">
        <v>17</v>
      </c>
      <c r="B134">
        <v>1</v>
      </c>
      <c r="C134">
        <f>ROW(SmtRes!A237)</f>
        <v>237</v>
      </c>
      <c r="D134">
        <f>ROW(EtalonRes!A233)</f>
        <v>233</v>
      </c>
      <c r="E134" t="s">
        <v>393</v>
      </c>
      <c r="F134" t="s">
        <v>394</v>
      </c>
      <c r="G134" t="s">
        <v>395</v>
      </c>
      <c r="H134" t="s">
        <v>37</v>
      </c>
      <c r="I134">
        <v>7</v>
      </c>
      <c r="J134">
        <v>0</v>
      </c>
      <c r="O134">
        <f t="shared" si="120"/>
        <v>489.86</v>
      </c>
      <c r="P134">
        <f t="shared" si="121"/>
        <v>17.02</v>
      </c>
      <c r="Q134">
        <f t="shared" si="122"/>
        <v>0</v>
      </c>
      <c r="R134">
        <f t="shared" si="123"/>
        <v>0</v>
      </c>
      <c r="S134">
        <f t="shared" si="124"/>
        <v>472.84</v>
      </c>
      <c r="T134">
        <f t="shared" si="125"/>
        <v>0</v>
      </c>
      <c r="U134">
        <f t="shared" si="126"/>
        <v>7.8400000000000007</v>
      </c>
      <c r="V134">
        <f t="shared" si="127"/>
        <v>0</v>
      </c>
      <c r="W134">
        <f t="shared" si="128"/>
        <v>0</v>
      </c>
      <c r="X134">
        <f t="shared" si="129"/>
        <v>449.2</v>
      </c>
      <c r="Y134">
        <f t="shared" si="130"/>
        <v>307.35000000000002</v>
      </c>
      <c r="AA134">
        <v>39269648</v>
      </c>
      <c r="AB134">
        <f t="shared" si="131"/>
        <v>11.51</v>
      </c>
      <c r="AC134">
        <f t="shared" si="132"/>
        <v>0.4</v>
      </c>
      <c r="AD134">
        <f t="shared" si="133"/>
        <v>0</v>
      </c>
      <c r="AE134">
        <f t="shared" si="134"/>
        <v>0</v>
      </c>
      <c r="AF134">
        <f t="shared" si="135"/>
        <v>11.11</v>
      </c>
      <c r="AG134">
        <f t="shared" si="136"/>
        <v>0</v>
      </c>
      <c r="AH134">
        <f t="shared" si="137"/>
        <v>1.1200000000000001</v>
      </c>
      <c r="AI134">
        <f t="shared" si="138"/>
        <v>0</v>
      </c>
      <c r="AJ134">
        <f t="shared" si="139"/>
        <v>0</v>
      </c>
      <c r="AK134">
        <v>11.51</v>
      </c>
      <c r="AL134">
        <v>0.4</v>
      </c>
      <c r="AM134">
        <v>0</v>
      </c>
      <c r="AN134">
        <v>0</v>
      </c>
      <c r="AO134">
        <v>11.11</v>
      </c>
      <c r="AP134">
        <v>0</v>
      </c>
      <c r="AQ134">
        <v>1.1200000000000001</v>
      </c>
      <c r="AR134">
        <v>0</v>
      </c>
      <c r="AS134">
        <v>0</v>
      </c>
      <c r="AT134">
        <v>95</v>
      </c>
      <c r="AU134">
        <v>65</v>
      </c>
      <c r="AV134">
        <v>1</v>
      </c>
      <c r="AW134">
        <v>1</v>
      </c>
      <c r="AZ134">
        <v>6.08</v>
      </c>
      <c r="BA134">
        <v>6.08</v>
      </c>
      <c r="BB134">
        <v>6.08</v>
      </c>
      <c r="BC134">
        <v>6.08</v>
      </c>
      <c r="BD134" t="s">
        <v>3</v>
      </c>
      <c r="BE134" t="s">
        <v>3</v>
      </c>
      <c r="BF134" t="s">
        <v>3</v>
      </c>
      <c r="BG134" t="s">
        <v>3</v>
      </c>
      <c r="BH134">
        <v>0</v>
      </c>
      <c r="BI134">
        <v>2</v>
      </c>
      <c r="BJ134" t="s">
        <v>396</v>
      </c>
      <c r="BM134">
        <v>108001</v>
      </c>
      <c r="BN134">
        <v>0</v>
      </c>
      <c r="BO134" t="s">
        <v>3</v>
      </c>
      <c r="BP134">
        <v>0</v>
      </c>
      <c r="BQ134">
        <v>3</v>
      </c>
      <c r="BR134">
        <v>0</v>
      </c>
      <c r="BS134">
        <v>6.08</v>
      </c>
      <c r="BT134">
        <v>1</v>
      </c>
      <c r="BU134">
        <v>1</v>
      </c>
      <c r="BV134">
        <v>1</v>
      </c>
      <c r="BW134">
        <v>1</v>
      </c>
      <c r="BX134">
        <v>1</v>
      </c>
      <c r="BY134" t="s">
        <v>3</v>
      </c>
      <c r="BZ134">
        <v>95</v>
      </c>
      <c r="CA134">
        <v>65</v>
      </c>
      <c r="CF134">
        <v>0</v>
      </c>
      <c r="CG134">
        <v>0</v>
      </c>
      <c r="CM134">
        <v>0</v>
      </c>
      <c r="CN134" t="s">
        <v>3</v>
      </c>
      <c r="CO134">
        <v>0</v>
      </c>
      <c r="CP134">
        <f t="shared" si="140"/>
        <v>489.85999999999996</v>
      </c>
      <c r="CQ134">
        <f t="shared" si="141"/>
        <v>2.4320000000000004</v>
      </c>
      <c r="CR134">
        <f t="shared" si="142"/>
        <v>0</v>
      </c>
      <c r="CS134">
        <f t="shared" si="143"/>
        <v>0</v>
      </c>
      <c r="CT134">
        <f t="shared" si="144"/>
        <v>67.5488</v>
      </c>
      <c r="CU134">
        <f t="shared" si="145"/>
        <v>0</v>
      </c>
      <c r="CV134">
        <f t="shared" si="146"/>
        <v>1.1200000000000001</v>
      </c>
      <c r="CW134">
        <f t="shared" si="147"/>
        <v>0</v>
      </c>
      <c r="CX134">
        <f t="shared" si="148"/>
        <v>0</v>
      </c>
      <c r="CY134">
        <f t="shared" si="149"/>
        <v>449.19799999999998</v>
      </c>
      <c r="CZ134">
        <f t="shared" si="150"/>
        <v>307.346</v>
      </c>
      <c r="DC134" t="s">
        <v>3</v>
      </c>
      <c r="DD134" t="s">
        <v>3</v>
      </c>
      <c r="DE134" t="s">
        <v>3</v>
      </c>
      <c r="DF134" t="s">
        <v>3</v>
      </c>
      <c r="DG134" t="s">
        <v>3</v>
      </c>
      <c r="DH134" t="s">
        <v>3</v>
      </c>
      <c r="DI134" t="s">
        <v>3</v>
      </c>
      <c r="DJ134" t="s">
        <v>3</v>
      </c>
      <c r="DK134" t="s">
        <v>3</v>
      </c>
      <c r="DL134" t="s">
        <v>3</v>
      </c>
      <c r="DM134" t="s">
        <v>3</v>
      </c>
      <c r="DN134">
        <v>0</v>
      </c>
      <c r="DO134">
        <v>0</v>
      </c>
      <c r="DP134">
        <v>1</v>
      </c>
      <c r="DQ134">
        <v>1</v>
      </c>
      <c r="DU134">
        <v>1013</v>
      </c>
      <c r="DV134" t="s">
        <v>37</v>
      </c>
      <c r="DW134" t="s">
        <v>37</v>
      </c>
      <c r="DX134">
        <v>1</v>
      </c>
      <c r="EE134">
        <v>39174386</v>
      </c>
      <c r="EF134">
        <v>3</v>
      </c>
      <c r="EG134" t="s">
        <v>378</v>
      </c>
      <c r="EH134">
        <v>0</v>
      </c>
      <c r="EI134" t="s">
        <v>3</v>
      </c>
      <c r="EJ134">
        <v>2</v>
      </c>
      <c r="EK134">
        <v>108001</v>
      </c>
      <c r="EL134" t="s">
        <v>379</v>
      </c>
      <c r="EM134" t="s">
        <v>380</v>
      </c>
      <c r="EO134" t="s">
        <v>3</v>
      </c>
      <c r="EQ134">
        <v>0</v>
      </c>
      <c r="ER134">
        <v>11.51</v>
      </c>
      <c r="ES134">
        <v>0.4</v>
      </c>
      <c r="ET134">
        <v>0</v>
      </c>
      <c r="EU134">
        <v>0</v>
      </c>
      <c r="EV134">
        <v>11.11</v>
      </c>
      <c r="EW134">
        <v>1.1200000000000001</v>
      </c>
      <c r="EX134">
        <v>0</v>
      </c>
      <c r="EY134">
        <v>0</v>
      </c>
      <c r="FQ134">
        <v>0</v>
      </c>
      <c r="FR134">
        <f t="shared" si="151"/>
        <v>0</v>
      </c>
      <c r="FS134">
        <v>0</v>
      </c>
      <c r="FX134">
        <v>95</v>
      </c>
      <c r="FY134">
        <v>65</v>
      </c>
      <c r="GA134" t="s">
        <v>3</v>
      </c>
      <c r="GD134">
        <v>0</v>
      </c>
      <c r="GF134">
        <v>234181014</v>
      </c>
      <c r="GG134">
        <v>1</v>
      </c>
      <c r="GH134">
        <v>1</v>
      </c>
      <c r="GI134">
        <v>4</v>
      </c>
      <c r="GJ134">
        <v>0</v>
      </c>
      <c r="GK134">
        <f>ROUND(R134*(R12)/100,2)</f>
        <v>0</v>
      </c>
      <c r="GL134">
        <f t="shared" si="152"/>
        <v>0</v>
      </c>
      <c r="GM134">
        <f t="shared" si="153"/>
        <v>1246.4100000000001</v>
      </c>
      <c r="GN134">
        <f t="shared" si="154"/>
        <v>0</v>
      </c>
      <c r="GO134">
        <f t="shared" si="155"/>
        <v>1246.4100000000001</v>
      </c>
      <c r="GP134">
        <f t="shared" si="156"/>
        <v>0</v>
      </c>
      <c r="GR134">
        <v>0</v>
      </c>
      <c r="GS134">
        <v>3</v>
      </c>
      <c r="GT134">
        <v>0</v>
      </c>
      <c r="GU134" t="s">
        <v>3</v>
      </c>
      <c r="GV134">
        <f t="shared" si="157"/>
        <v>0</v>
      </c>
      <c r="GW134">
        <v>1</v>
      </c>
      <c r="GX134">
        <f t="shared" si="158"/>
        <v>0</v>
      </c>
      <c r="HA134">
        <v>0</v>
      </c>
      <c r="HB134">
        <v>0</v>
      </c>
      <c r="IK134">
        <v>0</v>
      </c>
    </row>
    <row r="135" spans="1:245" x14ac:dyDescent="0.2">
      <c r="A135">
        <v>18</v>
      </c>
      <c r="B135">
        <v>1</v>
      </c>
      <c r="C135">
        <v>236</v>
      </c>
      <c r="E135" t="s">
        <v>397</v>
      </c>
      <c r="F135" t="s">
        <v>398</v>
      </c>
      <c r="G135" t="s">
        <v>399</v>
      </c>
      <c r="H135" t="s">
        <v>94</v>
      </c>
      <c r="I135">
        <f>I134*J135</f>
        <v>1</v>
      </c>
      <c r="J135">
        <v>0.14285714285714285</v>
      </c>
      <c r="O135">
        <f t="shared" si="120"/>
        <v>238.64</v>
      </c>
      <c r="P135">
        <f t="shared" si="121"/>
        <v>238.64</v>
      </c>
      <c r="Q135">
        <f t="shared" si="122"/>
        <v>0</v>
      </c>
      <c r="R135">
        <f t="shared" si="123"/>
        <v>0</v>
      </c>
      <c r="S135">
        <f t="shared" si="124"/>
        <v>0</v>
      </c>
      <c r="T135">
        <f t="shared" si="125"/>
        <v>0</v>
      </c>
      <c r="U135">
        <f t="shared" si="126"/>
        <v>0</v>
      </c>
      <c r="V135">
        <f t="shared" si="127"/>
        <v>0</v>
      </c>
      <c r="W135">
        <f t="shared" si="128"/>
        <v>0</v>
      </c>
      <c r="X135">
        <f t="shared" si="129"/>
        <v>0</v>
      </c>
      <c r="Y135">
        <f t="shared" si="130"/>
        <v>0</v>
      </c>
      <c r="AA135">
        <v>39269648</v>
      </c>
      <c r="AB135">
        <f t="shared" si="131"/>
        <v>39.25</v>
      </c>
      <c r="AC135">
        <f t="shared" si="132"/>
        <v>39.25</v>
      </c>
      <c r="AD135">
        <f t="shared" si="133"/>
        <v>0</v>
      </c>
      <c r="AE135">
        <f t="shared" si="134"/>
        <v>0</v>
      </c>
      <c r="AF135">
        <f t="shared" si="135"/>
        <v>0</v>
      </c>
      <c r="AG135">
        <f t="shared" si="136"/>
        <v>0</v>
      </c>
      <c r="AH135">
        <f t="shared" si="137"/>
        <v>0</v>
      </c>
      <c r="AI135">
        <f t="shared" si="138"/>
        <v>0</v>
      </c>
      <c r="AJ135">
        <f t="shared" si="139"/>
        <v>0</v>
      </c>
      <c r="AK135">
        <v>39.25</v>
      </c>
      <c r="AL135">
        <v>39.25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95</v>
      </c>
      <c r="AU135">
        <v>65</v>
      </c>
      <c r="AV135">
        <v>1</v>
      </c>
      <c r="AW135">
        <v>1</v>
      </c>
      <c r="AZ135">
        <v>6.08</v>
      </c>
      <c r="BA135">
        <v>1</v>
      </c>
      <c r="BB135">
        <v>1</v>
      </c>
      <c r="BC135">
        <v>6.08</v>
      </c>
      <c r="BD135" t="s">
        <v>3</v>
      </c>
      <c r="BE135" t="s">
        <v>3</v>
      </c>
      <c r="BF135" t="s">
        <v>3</v>
      </c>
      <c r="BG135" t="s">
        <v>3</v>
      </c>
      <c r="BH135">
        <v>3</v>
      </c>
      <c r="BI135">
        <v>2</v>
      </c>
      <c r="BJ135" t="s">
        <v>400</v>
      </c>
      <c r="BM135">
        <v>108001</v>
      </c>
      <c r="BN135">
        <v>0</v>
      </c>
      <c r="BO135" t="s">
        <v>3</v>
      </c>
      <c r="BP135">
        <v>0</v>
      </c>
      <c r="BQ135">
        <v>3</v>
      </c>
      <c r="BR135">
        <v>0</v>
      </c>
      <c r="BS135">
        <v>1</v>
      </c>
      <c r="BT135">
        <v>1</v>
      </c>
      <c r="BU135">
        <v>1</v>
      </c>
      <c r="BV135">
        <v>1</v>
      </c>
      <c r="BW135">
        <v>1</v>
      </c>
      <c r="BX135">
        <v>1</v>
      </c>
      <c r="BY135" t="s">
        <v>3</v>
      </c>
      <c r="BZ135">
        <v>95</v>
      </c>
      <c r="CA135">
        <v>65</v>
      </c>
      <c r="CF135">
        <v>0</v>
      </c>
      <c r="CG135">
        <v>0</v>
      </c>
      <c r="CM135">
        <v>0</v>
      </c>
      <c r="CN135" t="s">
        <v>3</v>
      </c>
      <c r="CO135">
        <v>0</v>
      </c>
      <c r="CP135">
        <f t="shared" si="140"/>
        <v>238.64</v>
      </c>
      <c r="CQ135">
        <f t="shared" si="141"/>
        <v>238.64000000000001</v>
      </c>
      <c r="CR135">
        <f t="shared" si="142"/>
        <v>0</v>
      </c>
      <c r="CS135">
        <f t="shared" si="143"/>
        <v>0</v>
      </c>
      <c r="CT135">
        <f t="shared" si="144"/>
        <v>0</v>
      </c>
      <c r="CU135">
        <f t="shared" si="145"/>
        <v>0</v>
      </c>
      <c r="CV135">
        <f t="shared" si="146"/>
        <v>0</v>
      </c>
      <c r="CW135">
        <f t="shared" si="147"/>
        <v>0</v>
      </c>
      <c r="CX135">
        <f t="shared" si="148"/>
        <v>0</v>
      </c>
      <c r="CY135">
        <f t="shared" si="149"/>
        <v>0</v>
      </c>
      <c r="CZ135">
        <f t="shared" si="150"/>
        <v>0</v>
      </c>
      <c r="DC135" t="s">
        <v>3</v>
      </c>
      <c r="DD135" t="s">
        <v>3</v>
      </c>
      <c r="DE135" t="s">
        <v>3</v>
      </c>
      <c r="DF135" t="s">
        <v>3</v>
      </c>
      <c r="DG135" t="s">
        <v>3</v>
      </c>
      <c r="DH135" t="s">
        <v>3</v>
      </c>
      <c r="DI135" t="s">
        <v>3</v>
      </c>
      <c r="DJ135" t="s">
        <v>3</v>
      </c>
      <c r="DK135" t="s">
        <v>3</v>
      </c>
      <c r="DL135" t="s">
        <v>3</v>
      </c>
      <c r="DM135" t="s">
        <v>3</v>
      </c>
      <c r="DN135">
        <v>0</v>
      </c>
      <c r="DO135">
        <v>0</v>
      </c>
      <c r="DP135">
        <v>1</v>
      </c>
      <c r="DQ135">
        <v>1</v>
      </c>
      <c r="DU135">
        <v>1010</v>
      </c>
      <c r="DV135" t="s">
        <v>94</v>
      </c>
      <c r="DW135" t="s">
        <v>94</v>
      </c>
      <c r="DX135">
        <v>1</v>
      </c>
      <c r="EE135">
        <v>39174386</v>
      </c>
      <c r="EF135">
        <v>3</v>
      </c>
      <c r="EG135" t="s">
        <v>378</v>
      </c>
      <c r="EH135">
        <v>0</v>
      </c>
      <c r="EI135" t="s">
        <v>3</v>
      </c>
      <c r="EJ135">
        <v>2</v>
      </c>
      <c r="EK135">
        <v>108001</v>
      </c>
      <c r="EL135" t="s">
        <v>379</v>
      </c>
      <c r="EM135" t="s">
        <v>380</v>
      </c>
      <c r="EO135" t="s">
        <v>3</v>
      </c>
      <c r="EQ135">
        <v>0</v>
      </c>
      <c r="ER135">
        <v>39.25</v>
      </c>
      <c r="ES135">
        <v>39.25</v>
      </c>
      <c r="ET135">
        <v>0</v>
      </c>
      <c r="EU135">
        <v>0</v>
      </c>
      <c r="EV135">
        <v>0</v>
      </c>
      <c r="EW135">
        <v>0</v>
      </c>
      <c r="EX135">
        <v>0</v>
      </c>
      <c r="FQ135">
        <v>0</v>
      </c>
      <c r="FR135">
        <f t="shared" si="151"/>
        <v>0</v>
      </c>
      <c r="FS135">
        <v>0</v>
      </c>
      <c r="FX135">
        <v>95</v>
      </c>
      <c r="FY135">
        <v>65</v>
      </c>
      <c r="GA135" t="s">
        <v>3</v>
      </c>
      <c r="GD135">
        <v>0</v>
      </c>
      <c r="GF135">
        <v>156317881</v>
      </c>
      <c r="GG135">
        <v>1</v>
      </c>
      <c r="GH135">
        <v>1</v>
      </c>
      <c r="GI135">
        <v>4</v>
      </c>
      <c r="GJ135">
        <v>0</v>
      </c>
      <c r="GK135">
        <f>ROUND(R135*(R12)/100,2)</f>
        <v>0</v>
      </c>
      <c r="GL135">
        <f t="shared" si="152"/>
        <v>0</v>
      </c>
      <c r="GM135">
        <f t="shared" si="153"/>
        <v>238.64</v>
      </c>
      <c r="GN135">
        <f t="shared" si="154"/>
        <v>0</v>
      </c>
      <c r="GO135">
        <f t="shared" si="155"/>
        <v>238.64</v>
      </c>
      <c r="GP135">
        <f t="shared" si="156"/>
        <v>0</v>
      </c>
      <c r="GR135">
        <v>0</v>
      </c>
      <c r="GS135">
        <v>3</v>
      </c>
      <c r="GT135">
        <v>0</v>
      </c>
      <c r="GU135" t="s">
        <v>3</v>
      </c>
      <c r="GV135">
        <f t="shared" si="157"/>
        <v>0</v>
      </c>
      <c r="GW135">
        <v>1</v>
      </c>
      <c r="GX135">
        <f t="shared" si="158"/>
        <v>0</v>
      </c>
      <c r="HA135">
        <v>0</v>
      </c>
      <c r="HB135">
        <v>0</v>
      </c>
      <c r="IK135">
        <v>0</v>
      </c>
    </row>
    <row r="136" spans="1:245" x14ac:dyDescent="0.2">
      <c r="A136">
        <v>18</v>
      </c>
      <c r="B136">
        <v>1</v>
      </c>
      <c r="C136">
        <v>235</v>
      </c>
      <c r="E136" t="s">
        <v>401</v>
      </c>
      <c r="F136" t="s">
        <v>402</v>
      </c>
      <c r="G136" t="s">
        <v>403</v>
      </c>
      <c r="H136" t="s">
        <v>94</v>
      </c>
      <c r="I136">
        <f>I134*J136</f>
        <v>6</v>
      </c>
      <c r="J136">
        <v>0.8571428571428571</v>
      </c>
      <c r="O136">
        <f t="shared" si="120"/>
        <v>478.62</v>
      </c>
      <c r="P136">
        <f t="shared" si="121"/>
        <v>478.62</v>
      </c>
      <c r="Q136">
        <f t="shared" si="122"/>
        <v>0</v>
      </c>
      <c r="R136">
        <f t="shared" si="123"/>
        <v>0</v>
      </c>
      <c r="S136">
        <f t="shared" si="124"/>
        <v>0</v>
      </c>
      <c r="T136">
        <f t="shared" si="125"/>
        <v>0</v>
      </c>
      <c r="U136">
        <f t="shared" si="126"/>
        <v>0</v>
      </c>
      <c r="V136">
        <f t="shared" si="127"/>
        <v>0</v>
      </c>
      <c r="W136">
        <f t="shared" si="128"/>
        <v>0</v>
      </c>
      <c r="X136">
        <f t="shared" si="129"/>
        <v>0</v>
      </c>
      <c r="Y136">
        <f t="shared" si="130"/>
        <v>0</v>
      </c>
      <c r="AA136">
        <v>39269648</v>
      </c>
      <c r="AB136">
        <f t="shared" si="131"/>
        <v>13.12</v>
      </c>
      <c r="AC136">
        <f t="shared" si="132"/>
        <v>13.12</v>
      </c>
      <c r="AD136">
        <f t="shared" si="133"/>
        <v>0</v>
      </c>
      <c r="AE136">
        <f t="shared" si="134"/>
        <v>0</v>
      </c>
      <c r="AF136">
        <f t="shared" si="135"/>
        <v>0</v>
      </c>
      <c r="AG136">
        <f t="shared" si="136"/>
        <v>0</v>
      </c>
      <c r="AH136">
        <f t="shared" si="137"/>
        <v>0</v>
      </c>
      <c r="AI136">
        <f t="shared" si="138"/>
        <v>0</v>
      </c>
      <c r="AJ136">
        <f t="shared" si="139"/>
        <v>0</v>
      </c>
      <c r="AK136">
        <v>13.12</v>
      </c>
      <c r="AL136">
        <v>13.12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95</v>
      </c>
      <c r="AU136">
        <v>65</v>
      </c>
      <c r="AV136">
        <v>1</v>
      </c>
      <c r="AW136">
        <v>1</v>
      </c>
      <c r="AZ136">
        <v>6.08</v>
      </c>
      <c r="BA136">
        <v>1</v>
      </c>
      <c r="BB136">
        <v>1</v>
      </c>
      <c r="BC136">
        <v>6.08</v>
      </c>
      <c r="BD136" t="s">
        <v>3</v>
      </c>
      <c r="BE136" t="s">
        <v>3</v>
      </c>
      <c r="BF136" t="s">
        <v>3</v>
      </c>
      <c r="BG136" t="s">
        <v>3</v>
      </c>
      <c r="BH136">
        <v>3</v>
      </c>
      <c r="BI136">
        <v>2</v>
      </c>
      <c r="BJ136" t="s">
        <v>404</v>
      </c>
      <c r="BM136">
        <v>108001</v>
      </c>
      <c r="BN136">
        <v>0</v>
      </c>
      <c r="BO136" t="s">
        <v>3</v>
      </c>
      <c r="BP136">
        <v>0</v>
      </c>
      <c r="BQ136">
        <v>3</v>
      </c>
      <c r="BR136">
        <v>0</v>
      </c>
      <c r="BS136">
        <v>1</v>
      </c>
      <c r="BT136">
        <v>1</v>
      </c>
      <c r="BU136">
        <v>1</v>
      </c>
      <c r="BV136">
        <v>1</v>
      </c>
      <c r="BW136">
        <v>1</v>
      </c>
      <c r="BX136">
        <v>1</v>
      </c>
      <c r="BY136" t="s">
        <v>3</v>
      </c>
      <c r="BZ136">
        <v>95</v>
      </c>
      <c r="CA136">
        <v>65</v>
      </c>
      <c r="CF136">
        <v>0</v>
      </c>
      <c r="CG136">
        <v>0</v>
      </c>
      <c r="CM136">
        <v>0</v>
      </c>
      <c r="CN136" t="s">
        <v>3</v>
      </c>
      <c r="CO136">
        <v>0</v>
      </c>
      <c r="CP136">
        <f t="shared" si="140"/>
        <v>478.62</v>
      </c>
      <c r="CQ136">
        <f t="shared" si="141"/>
        <v>79.769599999999997</v>
      </c>
      <c r="CR136">
        <f t="shared" si="142"/>
        <v>0</v>
      </c>
      <c r="CS136">
        <f t="shared" si="143"/>
        <v>0</v>
      </c>
      <c r="CT136">
        <f t="shared" si="144"/>
        <v>0</v>
      </c>
      <c r="CU136">
        <f t="shared" si="145"/>
        <v>0</v>
      </c>
      <c r="CV136">
        <f t="shared" si="146"/>
        <v>0</v>
      </c>
      <c r="CW136">
        <f t="shared" si="147"/>
        <v>0</v>
      </c>
      <c r="CX136">
        <f t="shared" si="148"/>
        <v>0</v>
      </c>
      <c r="CY136">
        <f t="shared" si="149"/>
        <v>0</v>
      </c>
      <c r="CZ136">
        <f t="shared" si="150"/>
        <v>0</v>
      </c>
      <c r="DC136" t="s">
        <v>3</v>
      </c>
      <c r="DD136" t="s">
        <v>3</v>
      </c>
      <c r="DE136" t="s">
        <v>3</v>
      </c>
      <c r="DF136" t="s">
        <v>3</v>
      </c>
      <c r="DG136" t="s">
        <v>3</v>
      </c>
      <c r="DH136" t="s">
        <v>3</v>
      </c>
      <c r="DI136" t="s">
        <v>3</v>
      </c>
      <c r="DJ136" t="s">
        <v>3</v>
      </c>
      <c r="DK136" t="s">
        <v>3</v>
      </c>
      <c r="DL136" t="s">
        <v>3</v>
      </c>
      <c r="DM136" t="s">
        <v>3</v>
      </c>
      <c r="DN136">
        <v>0</v>
      </c>
      <c r="DO136">
        <v>0</v>
      </c>
      <c r="DP136">
        <v>1</v>
      </c>
      <c r="DQ136">
        <v>1</v>
      </c>
      <c r="DU136">
        <v>1010</v>
      </c>
      <c r="DV136" t="s">
        <v>94</v>
      </c>
      <c r="DW136" t="s">
        <v>94</v>
      </c>
      <c r="DX136">
        <v>1</v>
      </c>
      <c r="EE136">
        <v>39174386</v>
      </c>
      <c r="EF136">
        <v>3</v>
      </c>
      <c r="EG136" t="s">
        <v>378</v>
      </c>
      <c r="EH136">
        <v>0</v>
      </c>
      <c r="EI136" t="s">
        <v>3</v>
      </c>
      <c r="EJ136">
        <v>2</v>
      </c>
      <c r="EK136">
        <v>108001</v>
      </c>
      <c r="EL136" t="s">
        <v>379</v>
      </c>
      <c r="EM136" t="s">
        <v>380</v>
      </c>
      <c r="EO136" t="s">
        <v>3</v>
      </c>
      <c r="EQ136">
        <v>0</v>
      </c>
      <c r="ER136">
        <v>13.12</v>
      </c>
      <c r="ES136">
        <v>13.12</v>
      </c>
      <c r="ET136">
        <v>0</v>
      </c>
      <c r="EU136">
        <v>0</v>
      </c>
      <c r="EV136">
        <v>0</v>
      </c>
      <c r="EW136">
        <v>0</v>
      </c>
      <c r="EX136">
        <v>0</v>
      </c>
      <c r="FQ136">
        <v>0</v>
      </c>
      <c r="FR136">
        <f t="shared" si="151"/>
        <v>0</v>
      </c>
      <c r="FS136">
        <v>0</v>
      </c>
      <c r="FX136">
        <v>95</v>
      </c>
      <c r="FY136">
        <v>65</v>
      </c>
      <c r="GA136" t="s">
        <v>3</v>
      </c>
      <c r="GD136">
        <v>0</v>
      </c>
      <c r="GF136">
        <v>1401830036</v>
      </c>
      <c r="GG136">
        <v>1</v>
      </c>
      <c r="GH136">
        <v>1</v>
      </c>
      <c r="GI136">
        <v>4</v>
      </c>
      <c r="GJ136">
        <v>0</v>
      </c>
      <c r="GK136">
        <f>ROUND(R136*(R12)/100,2)</f>
        <v>0</v>
      </c>
      <c r="GL136">
        <f t="shared" si="152"/>
        <v>0</v>
      </c>
      <c r="GM136">
        <f t="shared" si="153"/>
        <v>478.62</v>
      </c>
      <c r="GN136">
        <f t="shared" si="154"/>
        <v>0</v>
      </c>
      <c r="GO136">
        <f t="shared" si="155"/>
        <v>478.62</v>
      </c>
      <c r="GP136">
        <f t="shared" si="156"/>
        <v>0</v>
      </c>
      <c r="GR136">
        <v>0</v>
      </c>
      <c r="GS136">
        <v>3</v>
      </c>
      <c r="GT136">
        <v>0</v>
      </c>
      <c r="GU136" t="s">
        <v>3</v>
      </c>
      <c r="GV136">
        <f t="shared" si="157"/>
        <v>0</v>
      </c>
      <c r="GW136">
        <v>1</v>
      </c>
      <c r="GX136">
        <f t="shared" si="158"/>
        <v>0</v>
      </c>
      <c r="HA136">
        <v>0</v>
      </c>
      <c r="HB136">
        <v>0</v>
      </c>
      <c r="IK136">
        <v>0</v>
      </c>
    </row>
    <row r="137" spans="1:245" x14ac:dyDescent="0.2">
      <c r="A137">
        <v>17</v>
      </c>
      <c r="B137">
        <v>1</v>
      </c>
      <c r="C137">
        <f>ROW(SmtRes!A245)</f>
        <v>245</v>
      </c>
      <c r="D137">
        <f>ROW(EtalonRes!A240)</f>
        <v>240</v>
      </c>
      <c r="E137" t="s">
        <v>405</v>
      </c>
      <c r="F137" t="s">
        <v>406</v>
      </c>
      <c r="G137" t="s">
        <v>407</v>
      </c>
      <c r="H137" t="s">
        <v>408</v>
      </c>
      <c r="I137">
        <v>0.68</v>
      </c>
      <c r="J137">
        <v>0</v>
      </c>
      <c r="O137">
        <f t="shared" si="120"/>
        <v>6299.04</v>
      </c>
      <c r="P137">
        <f t="shared" si="121"/>
        <v>533.66999999999996</v>
      </c>
      <c r="Q137">
        <f t="shared" si="122"/>
        <v>220.4</v>
      </c>
      <c r="R137">
        <f t="shared" si="123"/>
        <v>31.13</v>
      </c>
      <c r="S137">
        <f t="shared" si="124"/>
        <v>5544.97</v>
      </c>
      <c r="T137">
        <f t="shared" si="125"/>
        <v>0</v>
      </c>
      <c r="U137">
        <f t="shared" si="126"/>
        <v>91.935999999999993</v>
      </c>
      <c r="V137">
        <f t="shared" si="127"/>
        <v>0.40800000000000003</v>
      </c>
      <c r="W137">
        <f t="shared" si="128"/>
        <v>0</v>
      </c>
      <c r="X137">
        <f t="shared" si="129"/>
        <v>5297.3</v>
      </c>
      <c r="Y137">
        <f t="shared" si="130"/>
        <v>3624.47</v>
      </c>
      <c r="AA137">
        <v>39269648</v>
      </c>
      <c r="AB137">
        <f t="shared" si="131"/>
        <v>1523.57</v>
      </c>
      <c r="AC137">
        <f t="shared" si="132"/>
        <v>129.08000000000001</v>
      </c>
      <c r="AD137">
        <f t="shared" si="133"/>
        <v>53.31</v>
      </c>
      <c r="AE137">
        <f t="shared" si="134"/>
        <v>7.53</v>
      </c>
      <c r="AF137">
        <f t="shared" si="135"/>
        <v>1341.18</v>
      </c>
      <c r="AG137">
        <f t="shared" si="136"/>
        <v>0</v>
      </c>
      <c r="AH137">
        <f t="shared" si="137"/>
        <v>135.19999999999999</v>
      </c>
      <c r="AI137">
        <f t="shared" si="138"/>
        <v>0.6</v>
      </c>
      <c r="AJ137">
        <f t="shared" si="139"/>
        <v>0</v>
      </c>
      <c r="AK137">
        <v>1523.57</v>
      </c>
      <c r="AL137">
        <v>129.08000000000001</v>
      </c>
      <c r="AM137">
        <v>53.31</v>
      </c>
      <c r="AN137">
        <v>7.53</v>
      </c>
      <c r="AO137">
        <v>1341.18</v>
      </c>
      <c r="AP137">
        <v>0</v>
      </c>
      <c r="AQ137">
        <v>135.19999999999999</v>
      </c>
      <c r="AR137">
        <v>0.6</v>
      </c>
      <c r="AS137">
        <v>0</v>
      </c>
      <c r="AT137">
        <v>95</v>
      </c>
      <c r="AU137">
        <v>65</v>
      </c>
      <c r="AV137">
        <v>1</v>
      </c>
      <c r="AW137">
        <v>1</v>
      </c>
      <c r="AZ137">
        <v>6.08</v>
      </c>
      <c r="BA137">
        <v>6.08</v>
      </c>
      <c r="BB137">
        <v>6.08</v>
      </c>
      <c r="BC137">
        <v>6.08</v>
      </c>
      <c r="BD137" t="s">
        <v>3</v>
      </c>
      <c r="BE137" t="s">
        <v>3</v>
      </c>
      <c r="BF137" t="s">
        <v>3</v>
      </c>
      <c r="BG137" t="s">
        <v>3</v>
      </c>
      <c r="BH137">
        <v>0</v>
      </c>
      <c r="BI137">
        <v>2</v>
      </c>
      <c r="BJ137" t="s">
        <v>409</v>
      </c>
      <c r="BM137">
        <v>108001</v>
      </c>
      <c r="BN137">
        <v>0</v>
      </c>
      <c r="BO137" t="s">
        <v>3</v>
      </c>
      <c r="BP137">
        <v>0</v>
      </c>
      <c r="BQ137">
        <v>3</v>
      </c>
      <c r="BR137">
        <v>0</v>
      </c>
      <c r="BS137">
        <v>6.08</v>
      </c>
      <c r="BT137">
        <v>1</v>
      </c>
      <c r="BU137">
        <v>1</v>
      </c>
      <c r="BV137">
        <v>1</v>
      </c>
      <c r="BW137">
        <v>1</v>
      </c>
      <c r="BX137">
        <v>1</v>
      </c>
      <c r="BY137" t="s">
        <v>3</v>
      </c>
      <c r="BZ137">
        <v>95</v>
      </c>
      <c r="CA137">
        <v>65</v>
      </c>
      <c r="CF137">
        <v>0</v>
      </c>
      <c r="CG137">
        <v>0</v>
      </c>
      <c r="CM137">
        <v>0</v>
      </c>
      <c r="CN137" t="s">
        <v>3</v>
      </c>
      <c r="CO137">
        <v>0</v>
      </c>
      <c r="CP137">
        <f t="shared" si="140"/>
        <v>6299.04</v>
      </c>
      <c r="CQ137">
        <f t="shared" si="141"/>
        <v>784.80640000000005</v>
      </c>
      <c r="CR137">
        <f t="shared" si="142"/>
        <v>324.12479999999999</v>
      </c>
      <c r="CS137">
        <f t="shared" si="143"/>
        <v>45.782400000000003</v>
      </c>
      <c r="CT137">
        <f t="shared" si="144"/>
        <v>8154.3744000000006</v>
      </c>
      <c r="CU137">
        <f t="shared" si="145"/>
        <v>0</v>
      </c>
      <c r="CV137">
        <f t="shared" si="146"/>
        <v>135.19999999999999</v>
      </c>
      <c r="CW137">
        <f t="shared" si="147"/>
        <v>0.6</v>
      </c>
      <c r="CX137">
        <f t="shared" si="148"/>
        <v>0</v>
      </c>
      <c r="CY137">
        <f t="shared" si="149"/>
        <v>5297.2950000000001</v>
      </c>
      <c r="CZ137">
        <f t="shared" si="150"/>
        <v>3624.4650000000001</v>
      </c>
      <c r="DC137" t="s">
        <v>3</v>
      </c>
      <c r="DD137" t="s">
        <v>3</v>
      </c>
      <c r="DE137" t="s">
        <v>3</v>
      </c>
      <c r="DF137" t="s">
        <v>3</v>
      </c>
      <c r="DG137" t="s">
        <v>3</v>
      </c>
      <c r="DH137" t="s">
        <v>3</v>
      </c>
      <c r="DI137" t="s">
        <v>3</v>
      </c>
      <c r="DJ137" t="s">
        <v>3</v>
      </c>
      <c r="DK137" t="s">
        <v>3</v>
      </c>
      <c r="DL137" t="s">
        <v>3</v>
      </c>
      <c r="DM137" t="s">
        <v>3</v>
      </c>
      <c r="DN137">
        <v>0</v>
      </c>
      <c r="DO137">
        <v>0</v>
      </c>
      <c r="DP137">
        <v>1</v>
      </c>
      <c r="DQ137">
        <v>1</v>
      </c>
      <c r="DU137">
        <v>1013</v>
      </c>
      <c r="DV137" t="s">
        <v>408</v>
      </c>
      <c r="DW137" t="s">
        <v>408</v>
      </c>
      <c r="DX137">
        <v>1</v>
      </c>
      <c r="EE137">
        <v>39174386</v>
      </c>
      <c r="EF137">
        <v>3</v>
      </c>
      <c r="EG137" t="s">
        <v>378</v>
      </c>
      <c r="EH137">
        <v>0</v>
      </c>
      <c r="EI137" t="s">
        <v>3</v>
      </c>
      <c r="EJ137">
        <v>2</v>
      </c>
      <c r="EK137">
        <v>108001</v>
      </c>
      <c r="EL137" t="s">
        <v>379</v>
      </c>
      <c r="EM137" t="s">
        <v>380</v>
      </c>
      <c r="EO137" t="s">
        <v>3</v>
      </c>
      <c r="EQ137">
        <v>0</v>
      </c>
      <c r="ER137">
        <v>1523.57</v>
      </c>
      <c r="ES137">
        <v>129.08000000000001</v>
      </c>
      <c r="ET137">
        <v>53.31</v>
      </c>
      <c r="EU137">
        <v>7.53</v>
      </c>
      <c r="EV137">
        <v>1341.18</v>
      </c>
      <c r="EW137">
        <v>135.19999999999999</v>
      </c>
      <c r="EX137">
        <v>0.6</v>
      </c>
      <c r="EY137">
        <v>0</v>
      </c>
      <c r="FQ137">
        <v>0</v>
      </c>
      <c r="FR137">
        <f t="shared" si="151"/>
        <v>0</v>
      </c>
      <c r="FS137">
        <v>0</v>
      </c>
      <c r="FX137">
        <v>95</v>
      </c>
      <c r="FY137">
        <v>65</v>
      </c>
      <c r="GA137" t="s">
        <v>3</v>
      </c>
      <c r="GD137">
        <v>0</v>
      </c>
      <c r="GF137">
        <v>-998437256</v>
      </c>
      <c r="GG137">
        <v>1</v>
      </c>
      <c r="GH137">
        <v>1</v>
      </c>
      <c r="GI137">
        <v>4</v>
      </c>
      <c r="GJ137">
        <v>0</v>
      </c>
      <c r="GK137">
        <f>ROUND(R137*(R12)/100,2)</f>
        <v>0</v>
      </c>
      <c r="GL137">
        <f t="shared" si="152"/>
        <v>0</v>
      </c>
      <c r="GM137">
        <f t="shared" si="153"/>
        <v>15220.81</v>
      </c>
      <c r="GN137">
        <f t="shared" si="154"/>
        <v>0</v>
      </c>
      <c r="GO137">
        <f t="shared" si="155"/>
        <v>15220.81</v>
      </c>
      <c r="GP137">
        <f t="shared" si="156"/>
        <v>0</v>
      </c>
      <c r="GR137">
        <v>0</v>
      </c>
      <c r="GS137">
        <v>3</v>
      </c>
      <c r="GT137">
        <v>0</v>
      </c>
      <c r="GU137" t="s">
        <v>3</v>
      </c>
      <c r="GV137">
        <f t="shared" si="157"/>
        <v>0</v>
      </c>
      <c r="GW137">
        <v>1</v>
      </c>
      <c r="GX137">
        <f t="shared" si="158"/>
        <v>0</v>
      </c>
      <c r="HA137">
        <v>0</v>
      </c>
      <c r="HB137">
        <v>0</v>
      </c>
      <c r="IK137">
        <v>0</v>
      </c>
    </row>
    <row r="138" spans="1:245" x14ac:dyDescent="0.2">
      <c r="A138">
        <v>18</v>
      </c>
      <c r="B138">
        <v>1</v>
      </c>
      <c r="C138">
        <v>243</v>
      </c>
      <c r="E138" t="s">
        <v>410</v>
      </c>
      <c r="F138" t="s">
        <v>411</v>
      </c>
      <c r="G138" t="s">
        <v>412</v>
      </c>
      <c r="H138" t="s">
        <v>94</v>
      </c>
      <c r="I138">
        <f>I137*J138</f>
        <v>68</v>
      </c>
      <c r="J138">
        <v>99.999999999999986</v>
      </c>
      <c r="O138">
        <f t="shared" si="120"/>
        <v>171449.43</v>
      </c>
      <c r="P138">
        <f t="shared" si="121"/>
        <v>171449.43</v>
      </c>
      <c r="Q138">
        <f t="shared" si="122"/>
        <v>0</v>
      </c>
      <c r="R138">
        <f t="shared" si="123"/>
        <v>0</v>
      </c>
      <c r="S138">
        <f t="shared" si="124"/>
        <v>0</v>
      </c>
      <c r="T138">
        <f t="shared" si="125"/>
        <v>0</v>
      </c>
      <c r="U138">
        <f t="shared" si="126"/>
        <v>0</v>
      </c>
      <c r="V138">
        <f t="shared" si="127"/>
        <v>0</v>
      </c>
      <c r="W138">
        <f t="shared" si="128"/>
        <v>0</v>
      </c>
      <c r="X138">
        <f t="shared" si="129"/>
        <v>0</v>
      </c>
      <c r="Y138">
        <f t="shared" si="130"/>
        <v>0</v>
      </c>
      <c r="AA138">
        <v>39269648</v>
      </c>
      <c r="AB138">
        <f t="shared" si="131"/>
        <v>414.69</v>
      </c>
      <c r="AC138">
        <f t="shared" si="132"/>
        <v>414.69</v>
      </c>
      <c r="AD138">
        <f t="shared" si="133"/>
        <v>0</v>
      </c>
      <c r="AE138">
        <f t="shared" si="134"/>
        <v>0</v>
      </c>
      <c r="AF138">
        <f t="shared" si="135"/>
        <v>0</v>
      </c>
      <c r="AG138">
        <f t="shared" si="136"/>
        <v>0</v>
      </c>
      <c r="AH138">
        <f t="shared" si="137"/>
        <v>0</v>
      </c>
      <c r="AI138">
        <f t="shared" si="138"/>
        <v>0</v>
      </c>
      <c r="AJ138">
        <f t="shared" si="139"/>
        <v>0</v>
      </c>
      <c r="AK138">
        <v>414.69</v>
      </c>
      <c r="AL138">
        <v>414.69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95</v>
      </c>
      <c r="AU138">
        <v>65</v>
      </c>
      <c r="AV138">
        <v>1</v>
      </c>
      <c r="AW138">
        <v>1</v>
      </c>
      <c r="AZ138">
        <v>6.08</v>
      </c>
      <c r="BA138">
        <v>1</v>
      </c>
      <c r="BB138">
        <v>1</v>
      </c>
      <c r="BC138">
        <v>6.08</v>
      </c>
      <c r="BD138" t="s">
        <v>3</v>
      </c>
      <c r="BE138" t="s">
        <v>3</v>
      </c>
      <c r="BF138" t="s">
        <v>3</v>
      </c>
      <c r="BG138" t="s">
        <v>3</v>
      </c>
      <c r="BH138">
        <v>3</v>
      </c>
      <c r="BI138">
        <v>2</v>
      </c>
      <c r="BJ138" t="s">
        <v>413</v>
      </c>
      <c r="BM138">
        <v>108001</v>
      </c>
      <c r="BN138">
        <v>0</v>
      </c>
      <c r="BO138" t="s">
        <v>3</v>
      </c>
      <c r="BP138">
        <v>0</v>
      </c>
      <c r="BQ138">
        <v>3</v>
      </c>
      <c r="BR138">
        <v>0</v>
      </c>
      <c r="BS138">
        <v>1</v>
      </c>
      <c r="BT138">
        <v>1</v>
      </c>
      <c r="BU138">
        <v>1</v>
      </c>
      <c r="BV138">
        <v>1</v>
      </c>
      <c r="BW138">
        <v>1</v>
      </c>
      <c r="BX138">
        <v>1</v>
      </c>
      <c r="BY138" t="s">
        <v>3</v>
      </c>
      <c r="BZ138">
        <v>95</v>
      </c>
      <c r="CA138">
        <v>65</v>
      </c>
      <c r="CF138">
        <v>0</v>
      </c>
      <c r="CG138">
        <v>0</v>
      </c>
      <c r="CM138">
        <v>0</v>
      </c>
      <c r="CN138" t="s">
        <v>3</v>
      </c>
      <c r="CO138">
        <v>0</v>
      </c>
      <c r="CP138">
        <f t="shared" si="140"/>
        <v>171449.43</v>
      </c>
      <c r="CQ138">
        <f t="shared" si="141"/>
        <v>2521.3152</v>
      </c>
      <c r="CR138">
        <f t="shared" si="142"/>
        <v>0</v>
      </c>
      <c r="CS138">
        <f t="shared" si="143"/>
        <v>0</v>
      </c>
      <c r="CT138">
        <f t="shared" si="144"/>
        <v>0</v>
      </c>
      <c r="CU138">
        <f t="shared" si="145"/>
        <v>0</v>
      </c>
      <c r="CV138">
        <f t="shared" si="146"/>
        <v>0</v>
      </c>
      <c r="CW138">
        <f t="shared" si="147"/>
        <v>0</v>
      </c>
      <c r="CX138">
        <f t="shared" si="148"/>
        <v>0</v>
      </c>
      <c r="CY138">
        <f t="shared" si="149"/>
        <v>0</v>
      </c>
      <c r="CZ138">
        <f t="shared" si="150"/>
        <v>0</v>
      </c>
      <c r="DC138" t="s">
        <v>3</v>
      </c>
      <c r="DD138" t="s">
        <v>3</v>
      </c>
      <c r="DE138" t="s">
        <v>3</v>
      </c>
      <c r="DF138" t="s">
        <v>3</v>
      </c>
      <c r="DG138" t="s">
        <v>3</v>
      </c>
      <c r="DH138" t="s">
        <v>3</v>
      </c>
      <c r="DI138" t="s">
        <v>3</v>
      </c>
      <c r="DJ138" t="s">
        <v>3</v>
      </c>
      <c r="DK138" t="s">
        <v>3</v>
      </c>
      <c r="DL138" t="s">
        <v>3</v>
      </c>
      <c r="DM138" t="s">
        <v>3</v>
      </c>
      <c r="DN138">
        <v>0</v>
      </c>
      <c r="DO138">
        <v>0</v>
      </c>
      <c r="DP138">
        <v>1</v>
      </c>
      <c r="DQ138">
        <v>1</v>
      </c>
      <c r="DU138">
        <v>1010</v>
      </c>
      <c r="DV138" t="s">
        <v>94</v>
      </c>
      <c r="DW138" t="s">
        <v>94</v>
      </c>
      <c r="DX138">
        <v>1</v>
      </c>
      <c r="EE138">
        <v>39174386</v>
      </c>
      <c r="EF138">
        <v>3</v>
      </c>
      <c r="EG138" t="s">
        <v>378</v>
      </c>
      <c r="EH138">
        <v>0</v>
      </c>
      <c r="EI138" t="s">
        <v>3</v>
      </c>
      <c r="EJ138">
        <v>2</v>
      </c>
      <c r="EK138">
        <v>108001</v>
      </c>
      <c r="EL138" t="s">
        <v>379</v>
      </c>
      <c r="EM138" t="s">
        <v>380</v>
      </c>
      <c r="EO138" t="s">
        <v>3</v>
      </c>
      <c r="EQ138">
        <v>0</v>
      </c>
      <c r="ER138">
        <v>414.69</v>
      </c>
      <c r="ES138">
        <v>414.69</v>
      </c>
      <c r="ET138">
        <v>0</v>
      </c>
      <c r="EU138">
        <v>0</v>
      </c>
      <c r="EV138">
        <v>0</v>
      </c>
      <c r="EW138">
        <v>0</v>
      </c>
      <c r="EX138">
        <v>0</v>
      </c>
      <c r="FQ138">
        <v>0</v>
      </c>
      <c r="FR138">
        <f t="shared" si="151"/>
        <v>0</v>
      </c>
      <c r="FS138">
        <v>0</v>
      </c>
      <c r="FX138">
        <v>95</v>
      </c>
      <c r="FY138">
        <v>65</v>
      </c>
      <c r="GA138" t="s">
        <v>3</v>
      </c>
      <c r="GD138">
        <v>0</v>
      </c>
      <c r="GF138">
        <v>1584152925</v>
      </c>
      <c r="GG138">
        <v>1</v>
      </c>
      <c r="GH138">
        <v>1</v>
      </c>
      <c r="GI138">
        <v>4</v>
      </c>
      <c r="GJ138">
        <v>0</v>
      </c>
      <c r="GK138">
        <f>ROUND(R138*(R12)/100,2)</f>
        <v>0</v>
      </c>
      <c r="GL138">
        <f t="shared" si="152"/>
        <v>0</v>
      </c>
      <c r="GM138">
        <f t="shared" si="153"/>
        <v>171449.43</v>
      </c>
      <c r="GN138">
        <f t="shared" si="154"/>
        <v>0</v>
      </c>
      <c r="GO138">
        <f t="shared" si="155"/>
        <v>171449.43</v>
      </c>
      <c r="GP138">
        <f t="shared" si="156"/>
        <v>0</v>
      </c>
      <c r="GR138">
        <v>0</v>
      </c>
      <c r="GS138">
        <v>3</v>
      </c>
      <c r="GT138">
        <v>0</v>
      </c>
      <c r="GU138" t="s">
        <v>3</v>
      </c>
      <c r="GV138">
        <f t="shared" si="157"/>
        <v>0</v>
      </c>
      <c r="GW138">
        <v>1</v>
      </c>
      <c r="GX138">
        <f t="shared" si="158"/>
        <v>0</v>
      </c>
      <c r="HA138">
        <v>0</v>
      </c>
      <c r="HB138">
        <v>0</v>
      </c>
      <c r="IK138">
        <v>0</v>
      </c>
    </row>
    <row r="139" spans="1:245" x14ac:dyDescent="0.2">
      <c r="A139">
        <v>17</v>
      </c>
      <c r="B139">
        <v>1</v>
      </c>
      <c r="C139">
        <f>ROW(SmtRes!A255)</f>
        <v>255</v>
      </c>
      <c r="D139">
        <f>ROW(EtalonRes!A249)</f>
        <v>249</v>
      </c>
      <c r="E139" t="s">
        <v>414</v>
      </c>
      <c r="F139" t="s">
        <v>415</v>
      </c>
      <c r="G139" t="s">
        <v>416</v>
      </c>
      <c r="H139" t="s">
        <v>408</v>
      </c>
      <c r="I139">
        <v>0.04</v>
      </c>
      <c r="J139">
        <v>0</v>
      </c>
      <c r="O139">
        <f t="shared" si="120"/>
        <v>333.38</v>
      </c>
      <c r="P139">
        <f t="shared" si="121"/>
        <v>125.09</v>
      </c>
      <c r="Q139">
        <f t="shared" si="122"/>
        <v>37.869999999999997</v>
      </c>
      <c r="R139">
        <f t="shared" si="123"/>
        <v>5.34</v>
      </c>
      <c r="S139">
        <f t="shared" si="124"/>
        <v>170.42</v>
      </c>
      <c r="T139">
        <f t="shared" si="125"/>
        <v>0</v>
      </c>
      <c r="U139">
        <f t="shared" si="126"/>
        <v>2.8256000000000001</v>
      </c>
      <c r="V139">
        <f t="shared" si="127"/>
        <v>7.0000000000000007E-2</v>
      </c>
      <c r="W139">
        <f t="shared" si="128"/>
        <v>0</v>
      </c>
      <c r="X139">
        <f t="shared" si="129"/>
        <v>166.97</v>
      </c>
      <c r="Y139">
        <f t="shared" si="130"/>
        <v>114.24</v>
      </c>
      <c r="AA139">
        <v>39269648</v>
      </c>
      <c r="AB139">
        <f t="shared" si="131"/>
        <v>1370.83</v>
      </c>
      <c r="AC139">
        <f t="shared" si="132"/>
        <v>514.36</v>
      </c>
      <c r="AD139">
        <f t="shared" si="133"/>
        <v>155.72</v>
      </c>
      <c r="AE139">
        <f t="shared" si="134"/>
        <v>21.97</v>
      </c>
      <c r="AF139">
        <f t="shared" si="135"/>
        <v>700.75</v>
      </c>
      <c r="AG139">
        <f t="shared" si="136"/>
        <v>0</v>
      </c>
      <c r="AH139">
        <f t="shared" si="137"/>
        <v>70.64</v>
      </c>
      <c r="AI139">
        <f t="shared" si="138"/>
        <v>1.75</v>
      </c>
      <c r="AJ139">
        <f t="shared" si="139"/>
        <v>0</v>
      </c>
      <c r="AK139">
        <v>1370.83</v>
      </c>
      <c r="AL139">
        <v>514.36</v>
      </c>
      <c r="AM139">
        <v>155.72</v>
      </c>
      <c r="AN139">
        <v>21.97</v>
      </c>
      <c r="AO139">
        <v>700.75</v>
      </c>
      <c r="AP139">
        <v>0</v>
      </c>
      <c r="AQ139">
        <v>70.64</v>
      </c>
      <c r="AR139">
        <v>1.75</v>
      </c>
      <c r="AS139">
        <v>0</v>
      </c>
      <c r="AT139">
        <v>95</v>
      </c>
      <c r="AU139">
        <v>65</v>
      </c>
      <c r="AV139">
        <v>1</v>
      </c>
      <c r="AW139">
        <v>1</v>
      </c>
      <c r="AZ139">
        <v>6.08</v>
      </c>
      <c r="BA139">
        <v>6.08</v>
      </c>
      <c r="BB139">
        <v>6.08</v>
      </c>
      <c r="BC139">
        <v>6.08</v>
      </c>
      <c r="BD139" t="s">
        <v>3</v>
      </c>
      <c r="BE139" t="s">
        <v>3</v>
      </c>
      <c r="BF139" t="s">
        <v>3</v>
      </c>
      <c r="BG139" t="s">
        <v>3</v>
      </c>
      <c r="BH139">
        <v>0</v>
      </c>
      <c r="BI139">
        <v>2</v>
      </c>
      <c r="BJ139" t="s">
        <v>417</v>
      </c>
      <c r="BM139">
        <v>108001</v>
      </c>
      <c r="BN139">
        <v>0</v>
      </c>
      <c r="BO139" t="s">
        <v>3</v>
      </c>
      <c r="BP139">
        <v>0</v>
      </c>
      <c r="BQ139">
        <v>3</v>
      </c>
      <c r="BR139">
        <v>0</v>
      </c>
      <c r="BS139">
        <v>6.08</v>
      </c>
      <c r="BT139">
        <v>1</v>
      </c>
      <c r="BU139">
        <v>1</v>
      </c>
      <c r="BV139">
        <v>1</v>
      </c>
      <c r="BW139">
        <v>1</v>
      </c>
      <c r="BX139">
        <v>1</v>
      </c>
      <c r="BY139" t="s">
        <v>3</v>
      </c>
      <c r="BZ139">
        <v>95</v>
      </c>
      <c r="CA139">
        <v>65</v>
      </c>
      <c r="CF139">
        <v>0</v>
      </c>
      <c r="CG139">
        <v>0</v>
      </c>
      <c r="CM139">
        <v>0</v>
      </c>
      <c r="CN139" t="s">
        <v>3</v>
      </c>
      <c r="CO139">
        <v>0</v>
      </c>
      <c r="CP139">
        <f t="shared" si="140"/>
        <v>333.38</v>
      </c>
      <c r="CQ139">
        <f t="shared" si="141"/>
        <v>3127.3088000000002</v>
      </c>
      <c r="CR139">
        <f t="shared" si="142"/>
        <v>946.77760000000001</v>
      </c>
      <c r="CS139">
        <f t="shared" si="143"/>
        <v>133.57759999999999</v>
      </c>
      <c r="CT139">
        <f t="shared" si="144"/>
        <v>4260.5600000000004</v>
      </c>
      <c r="CU139">
        <f t="shared" si="145"/>
        <v>0</v>
      </c>
      <c r="CV139">
        <f t="shared" si="146"/>
        <v>70.64</v>
      </c>
      <c r="CW139">
        <f t="shared" si="147"/>
        <v>1.75</v>
      </c>
      <c r="CX139">
        <f t="shared" si="148"/>
        <v>0</v>
      </c>
      <c r="CY139">
        <f t="shared" si="149"/>
        <v>166.97200000000001</v>
      </c>
      <c r="CZ139">
        <f t="shared" si="150"/>
        <v>114.244</v>
      </c>
      <c r="DC139" t="s">
        <v>3</v>
      </c>
      <c r="DD139" t="s">
        <v>3</v>
      </c>
      <c r="DE139" t="s">
        <v>3</v>
      </c>
      <c r="DF139" t="s">
        <v>3</v>
      </c>
      <c r="DG139" t="s">
        <v>3</v>
      </c>
      <c r="DH139" t="s">
        <v>3</v>
      </c>
      <c r="DI139" t="s">
        <v>3</v>
      </c>
      <c r="DJ139" t="s">
        <v>3</v>
      </c>
      <c r="DK139" t="s">
        <v>3</v>
      </c>
      <c r="DL139" t="s">
        <v>3</v>
      </c>
      <c r="DM139" t="s">
        <v>3</v>
      </c>
      <c r="DN139">
        <v>0</v>
      </c>
      <c r="DO139">
        <v>0</v>
      </c>
      <c r="DP139">
        <v>1</v>
      </c>
      <c r="DQ139">
        <v>1</v>
      </c>
      <c r="DU139">
        <v>1013</v>
      </c>
      <c r="DV139" t="s">
        <v>408</v>
      </c>
      <c r="DW139" t="s">
        <v>408</v>
      </c>
      <c r="DX139">
        <v>1</v>
      </c>
      <c r="EE139">
        <v>39174386</v>
      </c>
      <c r="EF139">
        <v>3</v>
      </c>
      <c r="EG139" t="s">
        <v>378</v>
      </c>
      <c r="EH139">
        <v>0</v>
      </c>
      <c r="EI139" t="s">
        <v>3</v>
      </c>
      <c r="EJ139">
        <v>2</v>
      </c>
      <c r="EK139">
        <v>108001</v>
      </c>
      <c r="EL139" t="s">
        <v>379</v>
      </c>
      <c r="EM139" t="s">
        <v>380</v>
      </c>
      <c r="EO139" t="s">
        <v>3</v>
      </c>
      <c r="EQ139">
        <v>0</v>
      </c>
      <c r="ER139">
        <v>1370.83</v>
      </c>
      <c r="ES139">
        <v>514.36</v>
      </c>
      <c r="ET139">
        <v>155.72</v>
      </c>
      <c r="EU139">
        <v>21.97</v>
      </c>
      <c r="EV139">
        <v>700.75</v>
      </c>
      <c r="EW139">
        <v>70.64</v>
      </c>
      <c r="EX139">
        <v>1.75</v>
      </c>
      <c r="EY139">
        <v>0</v>
      </c>
      <c r="FQ139">
        <v>0</v>
      </c>
      <c r="FR139">
        <f t="shared" si="151"/>
        <v>0</v>
      </c>
      <c r="FS139">
        <v>0</v>
      </c>
      <c r="FX139">
        <v>95</v>
      </c>
      <c r="FY139">
        <v>65</v>
      </c>
      <c r="GA139" t="s">
        <v>3</v>
      </c>
      <c r="GD139">
        <v>0</v>
      </c>
      <c r="GF139">
        <v>-1420327832</v>
      </c>
      <c r="GG139">
        <v>1</v>
      </c>
      <c r="GH139">
        <v>1</v>
      </c>
      <c r="GI139">
        <v>4</v>
      </c>
      <c r="GJ139">
        <v>0</v>
      </c>
      <c r="GK139">
        <f>ROUND(R139*(R12)/100,2)</f>
        <v>0</v>
      </c>
      <c r="GL139">
        <f t="shared" si="152"/>
        <v>0</v>
      </c>
      <c r="GM139">
        <f t="shared" si="153"/>
        <v>614.59</v>
      </c>
      <c r="GN139">
        <f t="shared" si="154"/>
        <v>0</v>
      </c>
      <c r="GO139">
        <f t="shared" si="155"/>
        <v>614.59</v>
      </c>
      <c r="GP139">
        <f t="shared" si="156"/>
        <v>0</v>
      </c>
      <c r="GR139">
        <v>0</v>
      </c>
      <c r="GS139">
        <v>3</v>
      </c>
      <c r="GT139">
        <v>0</v>
      </c>
      <c r="GU139" t="s">
        <v>3</v>
      </c>
      <c r="GV139">
        <f t="shared" si="157"/>
        <v>0</v>
      </c>
      <c r="GW139">
        <v>1</v>
      </c>
      <c r="GX139">
        <f t="shared" si="158"/>
        <v>0</v>
      </c>
      <c r="HA139">
        <v>0</v>
      </c>
      <c r="HB139">
        <v>0</v>
      </c>
      <c r="IK139">
        <v>0</v>
      </c>
    </row>
    <row r="140" spans="1:245" x14ac:dyDescent="0.2">
      <c r="A140">
        <v>18</v>
      </c>
      <c r="B140">
        <v>1</v>
      </c>
      <c r="C140">
        <v>253</v>
      </c>
      <c r="E140" t="s">
        <v>418</v>
      </c>
      <c r="F140" t="s">
        <v>419</v>
      </c>
      <c r="G140" t="s">
        <v>420</v>
      </c>
      <c r="H140" t="s">
        <v>94</v>
      </c>
      <c r="I140">
        <f>I139*J140</f>
        <v>4</v>
      </c>
      <c r="J140">
        <v>100</v>
      </c>
      <c r="O140">
        <f t="shared" si="120"/>
        <v>1367.27</v>
      </c>
      <c r="P140">
        <f t="shared" si="121"/>
        <v>1367.27</v>
      </c>
      <c r="Q140">
        <f t="shared" si="122"/>
        <v>0</v>
      </c>
      <c r="R140">
        <f t="shared" si="123"/>
        <v>0</v>
      </c>
      <c r="S140">
        <f t="shared" si="124"/>
        <v>0</v>
      </c>
      <c r="T140">
        <f t="shared" si="125"/>
        <v>0</v>
      </c>
      <c r="U140">
        <f t="shared" si="126"/>
        <v>0</v>
      </c>
      <c r="V140">
        <f t="shared" si="127"/>
        <v>0</v>
      </c>
      <c r="W140">
        <f t="shared" si="128"/>
        <v>0</v>
      </c>
      <c r="X140">
        <f t="shared" si="129"/>
        <v>0</v>
      </c>
      <c r="Y140">
        <f t="shared" si="130"/>
        <v>0</v>
      </c>
      <c r="AA140">
        <v>39269648</v>
      </c>
      <c r="AB140">
        <f t="shared" si="131"/>
        <v>56.22</v>
      </c>
      <c r="AC140">
        <f t="shared" si="132"/>
        <v>56.22</v>
      </c>
      <c r="AD140">
        <f t="shared" si="133"/>
        <v>0</v>
      </c>
      <c r="AE140">
        <f t="shared" si="134"/>
        <v>0</v>
      </c>
      <c r="AF140">
        <f t="shared" si="135"/>
        <v>0</v>
      </c>
      <c r="AG140">
        <f t="shared" si="136"/>
        <v>0</v>
      </c>
      <c r="AH140">
        <f t="shared" si="137"/>
        <v>0</v>
      </c>
      <c r="AI140">
        <f t="shared" si="138"/>
        <v>0</v>
      </c>
      <c r="AJ140">
        <f t="shared" si="139"/>
        <v>0</v>
      </c>
      <c r="AK140">
        <v>56.22</v>
      </c>
      <c r="AL140">
        <v>56.22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95</v>
      </c>
      <c r="AU140">
        <v>65</v>
      </c>
      <c r="AV140">
        <v>1</v>
      </c>
      <c r="AW140">
        <v>1</v>
      </c>
      <c r="AZ140">
        <v>6.08</v>
      </c>
      <c r="BA140">
        <v>1</v>
      </c>
      <c r="BB140">
        <v>1</v>
      </c>
      <c r="BC140">
        <v>6.08</v>
      </c>
      <c r="BD140" t="s">
        <v>3</v>
      </c>
      <c r="BE140" t="s">
        <v>3</v>
      </c>
      <c r="BF140" t="s">
        <v>3</v>
      </c>
      <c r="BG140" t="s">
        <v>3</v>
      </c>
      <c r="BH140">
        <v>3</v>
      </c>
      <c r="BI140">
        <v>2</v>
      </c>
      <c r="BJ140" t="s">
        <v>421</v>
      </c>
      <c r="BM140">
        <v>108001</v>
      </c>
      <c r="BN140">
        <v>0</v>
      </c>
      <c r="BO140" t="s">
        <v>3</v>
      </c>
      <c r="BP140">
        <v>0</v>
      </c>
      <c r="BQ140">
        <v>3</v>
      </c>
      <c r="BR140">
        <v>0</v>
      </c>
      <c r="BS140">
        <v>1</v>
      </c>
      <c r="BT140">
        <v>1</v>
      </c>
      <c r="BU140">
        <v>1</v>
      </c>
      <c r="BV140">
        <v>1</v>
      </c>
      <c r="BW140">
        <v>1</v>
      </c>
      <c r="BX140">
        <v>1</v>
      </c>
      <c r="BY140" t="s">
        <v>3</v>
      </c>
      <c r="BZ140">
        <v>95</v>
      </c>
      <c r="CA140">
        <v>65</v>
      </c>
      <c r="CF140">
        <v>0</v>
      </c>
      <c r="CG140">
        <v>0</v>
      </c>
      <c r="CM140">
        <v>0</v>
      </c>
      <c r="CN140" t="s">
        <v>3</v>
      </c>
      <c r="CO140">
        <v>0</v>
      </c>
      <c r="CP140">
        <f t="shared" si="140"/>
        <v>1367.27</v>
      </c>
      <c r="CQ140">
        <f t="shared" si="141"/>
        <v>341.81759999999997</v>
      </c>
      <c r="CR140">
        <f t="shared" si="142"/>
        <v>0</v>
      </c>
      <c r="CS140">
        <f t="shared" si="143"/>
        <v>0</v>
      </c>
      <c r="CT140">
        <f t="shared" si="144"/>
        <v>0</v>
      </c>
      <c r="CU140">
        <f t="shared" si="145"/>
        <v>0</v>
      </c>
      <c r="CV140">
        <f t="shared" si="146"/>
        <v>0</v>
      </c>
      <c r="CW140">
        <f t="shared" si="147"/>
        <v>0</v>
      </c>
      <c r="CX140">
        <f t="shared" si="148"/>
        <v>0</v>
      </c>
      <c r="CY140">
        <f t="shared" si="149"/>
        <v>0</v>
      </c>
      <c r="CZ140">
        <f t="shared" si="150"/>
        <v>0</v>
      </c>
      <c r="DC140" t="s">
        <v>3</v>
      </c>
      <c r="DD140" t="s">
        <v>3</v>
      </c>
      <c r="DE140" t="s">
        <v>3</v>
      </c>
      <c r="DF140" t="s">
        <v>3</v>
      </c>
      <c r="DG140" t="s">
        <v>3</v>
      </c>
      <c r="DH140" t="s">
        <v>3</v>
      </c>
      <c r="DI140" t="s">
        <v>3</v>
      </c>
      <c r="DJ140" t="s">
        <v>3</v>
      </c>
      <c r="DK140" t="s">
        <v>3</v>
      </c>
      <c r="DL140" t="s">
        <v>3</v>
      </c>
      <c r="DM140" t="s">
        <v>3</v>
      </c>
      <c r="DN140">
        <v>0</v>
      </c>
      <c r="DO140">
        <v>0</v>
      </c>
      <c r="DP140">
        <v>1</v>
      </c>
      <c r="DQ140">
        <v>1</v>
      </c>
      <c r="DU140">
        <v>1010</v>
      </c>
      <c r="DV140" t="s">
        <v>94</v>
      </c>
      <c r="DW140" t="s">
        <v>94</v>
      </c>
      <c r="DX140">
        <v>1</v>
      </c>
      <c r="EE140">
        <v>39174386</v>
      </c>
      <c r="EF140">
        <v>3</v>
      </c>
      <c r="EG140" t="s">
        <v>378</v>
      </c>
      <c r="EH140">
        <v>0</v>
      </c>
      <c r="EI140" t="s">
        <v>3</v>
      </c>
      <c r="EJ140">
        <v>2</v>
      </c>
      <c r="EK140">
        <v>108001</v>
      </c>
      <c r="EL140" t="s">
        <v>379</v>
      </c>
      <c r="EM140" t="s">
        <v>380</v>
      </c>
      <c r="EO140" t="s">
        <v>3</v>
      </c>
      <c r="EQ140">
        <v>0</v>
      </c>
      <c r="ER140">
        <v>56.22</v>
      </c>
      <c r="ES140">
        <v>56.22</v>
      </c>
      <c r="ET140">
        <v>0</v>
      </c>
      <c r="EU140">
        <v>0</v>
      </c>
      <c r="EV140">
        <v>0</v>
      </c>
      <c r="EW140">
        <v>0</v>
      </c>
      <c r="EX140">
        <v>0</v>
      </c>
      <c r="FQ140">
        <v>0</v>
      </c>
      <c r="FR140">
        <f t="shared" si="151"/>
        <v>0</v>
      </c>
      <c r="FS140">
        <v>0</v>
      </c>
      <c r="FX140">
        <v>95</v>
      </c>
      <c r="FY140">
        <v>65</v>
      </c>
      <c r="GA140" t="s">
        <v>3</v>
      </c>
      <c r="GD140">
        <v>0</v>
      </c>
      <c r="GF140">
        <v>110610596</v>
      </c>
      <c r="GG140">
        <v>1</v>
      </c>
      <c r="GH140">
        <v>1</v>
      </c>
      <c r="GI140">
        <v>4</v>
      </c>
      <c r="GJ140">
        <v>0</v>
      </c>
      <c r="GK140">
        <f>ROUND(R140*(R12)/100,2)</f>
        <v>0</v>
      </c>
      <c r="GL140">
        <f t="shared" si="152"/>
        <v>0</v>
      </c>
      <c r="GM140">
        <f t="shared" si="153"/>
        <v>1367.27</v>
      </c>
      <c r="GN140">
        <f t="shared" si="154"/>
        <v>0</v>
      </c>
      <c r="GO140">
        <f t="shared" si="155"/>
        <v>1367.27</v>
      </c>
      <c r="GP140">
        <f t="shared" si="156"/>
        <v>0</v>
      </c>
      <c r="GR140">
        <v>0</v>
      </c>
      <c r="GS140">
        <v>3</v>
      </c>
      <c r="GT140">
        <v>0</v>
      </c>
      <c r="GU140" t="s">
        <v>3</v>
      </c>
      <c r="GV140">
        <f t="shared" si="157"/>
        <v>0</v>
      </c>
      <c r="GW140">
        <v>1</v>
      </c>
      <c r="GX140">
        <f t="shared" si="158"/>
        <v>0</v>
      </c>
      <c r="HA140">
        <v>0</v>
      </c>
      <c r="HB140">
        <v>0</v>
      </c>
      <c r="IK140">
        <v>0</v>
      </c>
    </row>
    <row r="141" spans="1:245" x14ac:dyDescent="0.2">
      <c r="A141">
        <v>17</v>
      </c>
      <c r="B141">
        <v>1</v>
      </c>
      <c r="E141" t="s">
        <v>422</v>
      </c>
      <c r="F141" t="s">
        <v>423</v>
      </c>
      <c r="G141" t="s">
        <v>424</v>
      </c>
      <c r="H141" t="s">
        <v>29</v>
      </c>
      <c r="I141">
        <v>5.65</v>
      </c>
      <c r="J141">
        <v>0</v>
      </c>
      <c r="O141">
        <f t="shared" si="120"/>
        <v>5370.25</v>
      </c>
      <c r="P141">
        <f t="shared" si="121"/>
        <v>576.77</v>
      </c>
      <c r="Q141">
        <f t="shared" si="122"/>
        <v>0</v>
      </c>
      <c r="R141">
        <f t="shared" si="123"/>
        <v>0</v>
      </c>
      <c r="S141">
        <f t="shared" si="124"/>
        <v>4793.4799999999996</v>
      </c>
      <c r="T141">
        <f t="shared" si="125"/>
        <v>0</v>
      </c>
      <c r="U141">
        <f t="shared" si="126"/>
        <v>85.88</v>
      </c>
      <c r="V141">
        <f t="shared" si="127"/>
        <v>0</v>
      </c>
      <c r="W141">
        <f t="shared" si="128"/>
        <v>0</v>
      </c>
      <c r="X141">
        <f t="shared" si="129"/>
        <v>4553.8100000000004</v>
      </c>
      <c r="Y141">
        <f t="shared" si="130"/>
        <v>3115.76</v>
      </c>
      <c r="AA141">
        <v>39269648</v>
      </c>
      <c r="AB141">
        <f t="shared" si="131"/>
        <v>156.33000000000001</v>
      </c>
      <c r="AC141">
        <f t="shared" si="132"/>
        <v>16.79</v>
      </c>
      <c r="AD141">
        <f t="shared" si="133"/>
        <v>0</v>
      </c>
      <c r="AE141">
        <f t="shared" si="134"/>
        <v>0</v>
      </c>
      <c r="AF141">
        <f t="shared" si="135"/>
        <v>139.54</v>
      </c>
      <c r="AG141">
        <f t="shared" si="136"/>
        <v>0</v>
      </c>
      <c r="AH141">
        <f t="shared" si="137"/>
        <v>15.2</v>
      </c>
      <c r="AI141">
        <f t="shared" si="138"/>
        <v>0</v>
      </c>
      <c r="AJ141">
        <f t="shared" si="139"/>
        <v>0</v>
      </c>
      <c r="AK141">
        <v>156.33000000000001</v>
      </c>
      <c r="AL141">
        <v>16.79</v>
      </c>
      <c r="AM141">
        <v>0</v>
      </c>
      <c r="AN141">
        <v>0</v>
      </c>
      <c r="AO141">
        <v>139.54</v>
      </c>
      <c r="AP141">
        <v>0</v>
      </c>
      <c r="AQ141">
        <v>15.2</v>
      </c>
      <c r="AR141">
        <v>0</v>
      </c>
      <c r="AS141">
        <v>0</v>
      </c>
      <c r="AT141">
        <v>95</v>
      </c>
      <c r="AU141">
        <v>65</v>
      </c>
      <c r="AV141">
        <v>1</v>
      </c>
      <c r="AW141">
        <v>1</v>
      </c>
      <c r="AZ141">
        <v>6.08</v>
      </c>
      <c r="BA141">
        <v>6.08</v>
      </c>
      <c r="BB141">
        <v>6.08</v>
      </c>
      <c r="BC141">
        <v>6.08</v>
      </c>
      <c r="BD141" t="s">
        <v>3</v>
      </c>
      <c r="BE141" t="s">
        <v>3</v>
      </c>
      <c r="BF141" t="s">
        <v>3</v>
      </c>
      <c r="BG141" t="s">
        <v>3</v>
      </c>
      <c r="BH141">
        <v>0</v>
      </c>
      <c r="BI141">
        <v>2</v>
      </c>
      <c r="BJ141" t="s">
        <v>425</v>
      </c>
      <c r="BM141">
        <v>108001</v>
      </c>
      <c r="BN141">
        <v>0</v>
      </c>
      <c r="BO141" t="s">
        <v>3</v>
      </c>
      <c r="BP141">
        <v>0</v>
      </c>
      <c r="BQ141">
        <v>3</v>
      </c>
      <c r="BR141">
        <v>0</v>
      </c>
      <c r="BS141">
        <v>6.08</v>
      </c>
      <c r="BT141">
        <v>1</v>
      </c>
      <c r="BU141">
        <v>1</v>
      </c>
      <c r="BV141">
        <v>1</v>
      </c>
      <c r="BW141">
        <v>1</v>
      </c>
      <c r="BX141">
        <v>1</v>
      </c>
      <c r="BY141" t="s">
        <v>3</v>
      </c>
      <c r="BZ141">
        <v>95</v>
      </c>
      <c r="CA141">
        <v>65</v>
      </c>
      <c r="CF141">
        <v>0</v>
      </c>
      <c r="CG141">
        <v>0</v>
      </c>
      <c r="CM141">
        <v>0</v>
      </c>
      <c r="CN141" t="s">
        <v>3</v>
      </c>
      <c r="CO141">
        <v>0</v>
      </c>
      <c r="CP141">
        <f t="shared" si="140"/>
        <v>5370.25</v>
      </c>
      <c r="CQ141">
        <f t="shared" si="141"/>
        <v>102.08319999999999</v>
      </c>
      <c r="CR141">
        <f t="shared" si="142"/>
        <v>0</v>
      </c>
      <c r="CS141">
        <f t="shared" si="143"/>
        <v>0</v>
      </c>
      <c r="CT141">
        <f t="shared" si="144"/>
        <v>848.40319999999997</v>
      </c>
      <c r="CU141">
        <f t="shared" si="145"/>
        <v>0</v>
      </c>
      <c r="CV141">
        <f t="shared" si="146"/>
        <v>15.2</v>
      </c>
      <c r="CW141">
        <f t="shared" si="147"/>
        <v>0</v>
      </c>
      <c r="CX141">
        <f t="shared" si="148"/>
        <v>0</v>
      </c>
      <c r="CY141">
        <f t="shared" si="149"/>
        <v>4553.8059999999996</v>
      </c>
      <c r="CZ141">
        <f t="shared" si="150"/>
        <v>3115.7619999999997</v>
      </c>
      <c r="DC141" t="s">
        <v>3</v>
      </c>
      <c r="DD141" t="s">
        <v>3</v>
      </c>
      <c r="DE141" t="s">
        <v>3</v>
      </c>
      <c r="DF141" t="s">
        <v>3</v>
      </c>
      <c r="DG141" t="s">
        <v>3</v>
      </c>
      <c r="DH141" t="s">
        <v>3</v>
      </c>
      <c r="DI141" t="s">
        <v>3</v>
      </c>
      <c r="DJ141" t="s">
        <v>3</v>
      </c>
      <c r="DK141" t="s">
        <v>3</v>
      </c>
      <c r="DL141" t="s">
        <v>3</v>
      </c>
      <c r="DM141" t="s">
        <v>3</v>
      </c>
      <c r="DN141">
        <v>0</v>
      </c>
      <c r="DO141">
        <v>0</v>
      </c>
      <c r="DP141">
        <v>1</v>
      </c>
      <c r="DQ141">
        <v>1</v>
      </c>
      <c r="DU141">
        <v>1003</v>
      </c>
      <c r="DV141" t="s">
        <v>29</v>
      </c>
      <c r="DW141" t="s">
        <v>29</v>
      </c>
      <c r="DX141">
        <v>100</v>
      </c>
      <c r="EE141">
        <v>39174386</v>
      </c>
      <c r="EF141">
        <v>3</v>
      </c>
      <c r="EG141" t="s">
        <v>378</v>
      </c>
      <c r="EH141">
        <v>0</v>
      </c>
      <c r="EI141" t="s">
        <v>3</v>
      </c>
      <c r="EJ141">
        <v>2</v>
      </c>
      <c r="EK141">
        <v>108001</v>
      </c>
      <c r="EL141" t="s">
        <v>379</v>
      </c>
      <c r="EM141" t="s">
        <v>380</v>
      </c>
      <c r="EO141" t="s">
        <v>3</v>
      </c>
      <c r="EQ141">
        <v>0</v>
      </c>
      <c r="ER141">
        <v>156.33000000000001</v>
      </c>
      <c r="ES141">
        <v>16.79</v>
      </c>
      <c r="ET141">
        <v>0</v>
      </c>
      <c r="EU141">
        <v>0</v>
      </c>
      <c r="EV141">
        <v>139.54</v>
      </c>
      <c r="EW141">
        <v>15.2</v>
      </c>
      <c r="EX141">
        <v>0</v>
      </c>
      <c r="EY141">
        <v>0</v>
      </c>
      <c r="FQ141">
        <v>0</v>
      </c>
      <c r="FR141">
        <f t="shared" si="151"/>
        <v>0</v>
      </c>
      <c r="FS141">
        <v>0</v>
      </c>
      <c r="FX141">
        <v>95</v>
      </c>
      <c r="FY141">
        <v>65</v>
      </c>
      <c r="GA141" t="s">
        <v>3</v>
      </c>
      <c r="GD141">
        <v>0</v>
      </c>
      <c r="GF141">
        <v>-596386547</v>
      </c>
      <c r="GG141">
        <v>1</v>
      </c>
      <c r="GH141">
        <v>1</v>
      </c>
      <c r="GI141">
        <v>4</v>
      </c>
      <c r="GJ141">
        <v>0</v>
      </c>
      <c r="GK141">
        <f>ROUND(R141*(R12)/100,2)</f>
        <v>0</v>
      </c>
      <c r="GL141">
        <f t="shared" si="152"/>
        <v>0</v>
      </c>
      <c r="GM141">
        <f t="shared" si="153"/>
        <v>13039.82</v>
      </c>
      <c r="GN141">
        <f t="shared" si="154"/>
        <v>0</v>
      </c>
      <c r="GO141">
        <f t="shared" si="155"/>
        <v>13039.82</v>
      </c>
      <c r="GP141">
        <f t="shared" si="156"/>
        <v>0</v>
      </c>
      <c r="GR141">
        <v>0</v>
      </c>
      <c r="GS141">
        <v>3</v>
      </c>
      <c r="GT141">
        <v>0</v>
      </c>
      <c r="GU141" t="s">
        <v>3</v>
      </c>
      <c r="GV141">
        <f t="shared" si="157"/>
        <v>0</v>
      </c>
      <c r="GW141">
        <v>1</v>
      </c>
      <c r="GX141">
        <f t="shared" si="158"/>
        <v>0</v>
      </c>
      <c r="HA141">
        <v>0</v>
      </c>
      <c r="HB141">
        <v>0</v>
      </c>
      <c r="IK141">
        <v>0</v>
      </c>
    </row>
    <row r="142" spans="1:245" x14ac:dyDescent="0.2">
      <c r="A142">
        <v>18</v>
      </c>
      <c r="B142">
        <v>1</v>
      </c>
      <c r="E142" t="s">
        <v>426</v>
      </c>
      <c r="F142" t="s">
        <v>427</v>
      </c>
      <c r="G142" t="s">
        <v>428</v>
      </c>
      <c r="H142" t="s">
        <v>429</v>
      </c>
      <c r="I142">
        <f>I141*J142</f>
        <v>56.5</v>
      </c>
      <c r="J142">
        <v>10</v>
      </c>
      <c r="O142">
        <f t="shared" si="120"/>
        <v>17388.98</v>
      </c>
      <c r="P142">
        <f t="shared" si="121"/>
        <v>17388.98</v>
      </c>
      <c r="Q142">
        <f t="shared" si="122"/>
        <v>0</v>
      </c>
      <c r="R142">
        <f t="shared" si="123"/>
        <v>0</v>
      </c>
      <c r="S142">
        <f t="shared" si="124"/>
        <v>0</v>
      </c>
      <c r="T142">
        <f t="shared" si="125"/>
        <v>0</v>
      </c>
      <c r="U142">
        <f t="shared" si="126"/>
        <v>0</v>
      </c>
      <c r="V142">
        <f t="shared" si="127"/>
        <v>0</v>
      </c>
      <c r="W142">
        <f t="shared" si="128"/>
        <v>0</v>
      </c>
      <c r="X142">
        <f t="shared" si="129"/>
        <v>0</v>
      </c>
      <c r="Y142">
        <f t="shared" si="130"/>
        <v>0</v>
      </c>
      <c r="AA142">
        <v>39269648</v>
      </c>
      <c r="AB142">
        <f t="shared" si="131"/>
        <v>50.62</v>
      </c>
      <c r="AC142">
        <f t="shared" si="132"/>
        <v>50.62</v>
      </c>
      <c r="AD142">
        <f t="shared" si="133"/>
        <v>0</v>
      </c>
      <c r="AE142">
        <f t="shared" si="134"/>
        <v>0</v>
      </c>
      <c r="AF142">
        <f t="shared" si="135"/>
        <v>0</v>
      </c>
      <c r="AG142">
        <f t="shared" si="136"/>
        <v>0</v>
      </c>
      <c r="AH142">
        <f t="shared" si="137"/>
        <v>0</v>
      </c>
      <c r="AI142">
        <f t="shared" si="138"/>
        <v>0</v>
      </c>
      <c r="AJ142">
        <f t="shared" si="139"/>
        <v>0</v>
      </c>
      <c r="AK142">
        <v>50.62</v>
      </c>
      <c r="AL142">
        <v>50.62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95</v>
      </c>
      <c r="AU142">
        <v>65</v>
      </c>
      <c r="AV142">
        <v>1</v>
      </c>
      <c r="AW142">
        <v>1</v>
      </c>
      <c r="AZ142">
        <v>6.08</v>
      </c>
      <c r="BA142">
        <v>1</v>
      </c>
      <c r="BB142">
        <v>1</v>
      </c>
      <c r="BC142">
        <v>6.08</v>
      </c>
      <c r="BD142" t="s">
        <v>3</v>
      </c>
      <c r="BE142" t="s">
        <v>3</v>
      </c>
      <c r="BF142" t="s">
        <v>3</v>
      </c>
      <c r="BG142" t="s">
        <v>3</v>
      </c>
      <c r="BH142">
        <v>3</v>
      </c>
      <c r="BI142">
        <v>2</v>
      </c>
      <c r="BJ142" t="s">
        <v>430</v>
      </c>
      <c r="BM142">
        <v>108001</v>
      </c>
      <c r="BN142">
        <v>0</v>
      </c>
      <c r="BO142" t="s">
        <v>3</v>
      </c>
      <c r="BP142">
        <v>0</v>
      </c>
      <c r="BQ142">
        <v>3</v>
      </c>
      <c r="BR142">
        <v>0</v>
      </c>
      <c r="BS142">
        <v>1</v>
      </c>
      <c r="BT142">
        <v>1</v>
      </c>
      <c r="BU142">
        <v>1</v>
      </c>
      <c r="BV142">
        <v>1</v>
      </c>
      <c r="BW142">
        <v>1</v>
      </c>
      <c r="BX142">
        <v>1</v>
      </c>
      <c r="BY142" t="s">
        <v>3</v>
      </c>
      <c r="BZ142">
        <v>95</v>
      </c>
      <c r="CA142">
        <v>65</v>
      </c>
      <c r="CF142">
        <v>0</v>
      </c>
      <c r="CG142">
        <v>0</v>
      </c>
      <c r="CM142">
        <v>0</v>
      </c>
      <c r="CN142" t="s">
        <v>3</v>
      </c>
      <c r="CO142">
        <v>0</v>
      </c>
      <c r="CP142">
        <f t="shared" si="140"/>
        <v>17388.98</v>
      </c>
      <c r="CQ142">
        <f t="shared" si="141"/>
        <v>307.76959999999997</v>
      </c>
      <c r="CR142">
        <f t="shared" si="142"/>
        <v>0</v>
      </c>
      <c r="CS142">
        <f t="shared" si="143"/>
        <v>0</v>
      </c>
      <c r="CT142">
        <f t="shared" si="144"/>
        <v>0</v>
      </c>
      <c r="CU142">
        <f t="shared" si="145"/>
        <v>0</v>
      </c>
      <c r="CV142">
        <f t="shared" si="146"/>
        <v>0</v>
      </c>
      <c r="CW142">
        <f t="shared" si="147"/>
        <v>0</v>
      </c>
      <c r="CX142">
        <f t="shared" si="148"/>
        <v>0</v>
      </c>
      <c r="CY142">
        <f t="shared" si="149"/>
        <v>0</v>
      </c>
      <c r="CZ142">
        <f t="shared" si="150"/>
        <v>0</v>
      </c>
      <c r="DC142" t="s">
        <v>3</v>
      </c>
      <c r="DD142" t="s">
        <v>3</v>
      </c>
      <c r="DE142" t="s">
        <v>3</v>
      </c>
      <c r="DF142" t="s">
        <v>3</v>
      </c>
      <c r="DG142" t="s">
        <v>3</v>
      </c>
      <c r="DH142" t="s">
        <v>3</v>
      </c>
      <c r="DI142" t="s">
        <v>3</v>
      </c>
      <c r="DJ142" t="s">
        <v>3</v>
      </c>
      <c r="DK142" t="s">
        <v>3</v>
      </c>
      <c r="DL142" t="s">
        <v>3</v>
      </c>
      <c r="DM142" t="s">
        <v>3</v>
      </c>
      <c r="DN142">
        <v>0</v>
      </c>
      <c r="DO142">
        <v>0</v>
      </c>
      <c r="DP142">
        <v>1</v>
      </c>
      <c r="DQ142">
        <v>1</v>
      </c>
      <c r="DU142">
        <v>1003</v>
      </c>
      <c r="DV142" t="s">
        <v>429</v>
      </c>
      <c r="DW142" t="s">
        <v>429</v>
      </c>
      <c r="DX142">
        <v>10</v>
      </c>
      <c r="EE142">
        <v>39174386</v>
      </c>
      <c r="EF142">
        <v>3</v>
      </c>
      <c r="EG142" t="s">
        <v>378</v>
      </c>
      <c r="EH142">
        <v>0</v>
      </c>
      <c r="EI142" t="s">
        <v>3</v>
      </c>
      <c r="EJ142">
        <v>2</v>
      </c>
      <c r="EK142">
        <v>108001</v>
      </c>
      <c r="EL142" t="s">
        <v>379</v>
      </c>
      <c r="EM142" t="s">
        <v>380</v>
      </c>
      <c r="EO142" t="s">
        <v>3</v>
      </c>
      <c r="EQ142">
        <v>0</v>
      </c>
      <c r="ER142">
        <v>50.62</v>
      </c>
      <c r="ES142">
        <v>50.62</v>
      </c>
      <c r="ET142">
        <v>0</v>
      </c>
      <c r="EU142">
        <v>0</v>
      </c>
      <c r="EV142">
        <v>0</v>
      </c>
      <c r="EW142">
        <v>0</v>
      </c>
      <c r="EX142">
        <v>0</v>
      </c>
      <c r="FQ142">
        <v>0</v>
      </c>
      <c r="FR142">
        <f t="shared" si="151"/>
        <v>0</v>
      </c>
      <c r="FS142">
        <v>0</v>
      </c>
      <c r="FX142">
        <v>95</v>
      </c>
      <c r="FY142">
        <v>65</v>
      </c>
      <c r="GA142" t="s">
        <v>3</v>
      </c>
      <c r="GD142">
        <v>0</v>
      </c>
      <c r="GF142">
        <v>1747292366</v>
      </c>
      <c r="GG142">
        <v>1</v>
      </c>
      <c r="GH142">
        <v>1</v>
      </c>
      <c r="GI142">
        <v>4</v>
      </c>
      <c r="GJ142">
        <v>0</v>
      </c>
      <c r="GK142">
        <f>ROUND(R142*(R12)/100,2)</f>
        <v>0</v>
      </c>
      <c r="GL142">
        <f t="shared" si="152"/>
        <v>0</v>
      </c>
      <c r="GM142">
        <f t="shared" si="153"/>
        <v>17388.98</v>
      </c>
      <c r="GN142">
        <f t="shared" si="154"/>
        <v>0</v>
      </c>
      <c r="GO142">
        <f t="shared" si="155"/>
        <v>17388.98</v>
      </c>
      <c r="GP142">
        <f t="shared" si="156"/>
        <v>0</v>
      </c>
      <c r="GR142">
        <v>0</v>
      </c>
      <c r="GS142">
        <v>3</v>
      </c>
      <c r="GT142">
        <v>0</v>
      </c>
      <c r="GU142" t="s">
        <v>3</v>
      </c>
      <c r="GV142">
        <f t="shared" si="157"/>
        <v>0</v>
      </c>
      <c r="GW142">
        <v>1</v>
      </c>
      <c r="GX142">
        <f t="shared" si="158"/>
        <v>0</v>
      </c>
      <c r="HA142">
        <v>0</v>
      </c>
      <c r="HB142">
        <v>0</v>
      </c>
      <c r="IK142">
        <v>0</v>
      </c>
    </row>
    <row r="143" spans="1:245" x14ac:dyDescent="0.2">
      <c r="A143">
        <v>17</v>
      </c>
      <c r="B143">
        <v>1</v>
      </c>
      <c r="C143">
        <f>ROW(SmtRes!A256)</f>
        <v>256</v>
      </c>
      <c r="E143" t="s">
        <v>431</v>
      </c>
      <c r="F143" t="s">
        <v>432</v>
      </c>
      <c r="G143" t="s">
        <v>433</v>
      </c>
      <c r="H143" t="s">
        <v>29</v>
      </c>
      <c r="I143">
        <v>5.85</v>
      </c>
      <c r="J143">
        <v>0</v>
      </c>
      <c r="O143">
        <f t="shared" si="120"/>
        <v>2443.52</v>
      </c>
      <c r="P143">
        <f t="shared" si="121"/>
        <v>515.02</v>
      </c>
      <c r="Q143">
        <f t="shared" si="122"/>
        <v>126.27</v>
      </c>
      <c r="R143">
        <f t="shared" si="123"/>
        <v>17.78</v>
      </c>
      <c r="S143">
        <f t="shared" si="124"/>
        <v>1802.23</v>
      </c>
      <c r="T143">
        <f t="shared" si="125"/>
        <v>0</v>
      </c>
      <c r="U143">
        <f t="shared" si="126"/>
        <v>31.531499999999998</v>
      </c>
      <c r="V143">
        <f t="shared" si="127"/>
        <v>0.23399999999999999</v>
      </c>
      <c r="W143">
        <f t="shared" si="128"/>
        <v>0</v>
      </c>
      <c r="X143">
        <f t="shared" si="129"/>
        <v>1729.01</v>
      </c>
      <c r="Y143">
        <f t="shared" si="130"/>
        <v>1183.01</v>
      </c>
      <c r="AA143">
        <v>39269648</v>
      </c>
      <c r="AB143">
        <f t="shared" si="131"/>
        <v>68.7</v>
      </c>
      <c r="AC143">
        <f t="shared" si="132"/>
        <v>14.48</v>
      </c>
      <c r="AD143">
        <f t="shared" si="133"/>
        <v>3.55</v>
      </c>
      <c r="AE143">
        <f t="shared" si="134"/>
        <v>0.5</v>
      </c>
      <c r="AF143">
        <f t="shared" si="135"/>
        <v>50.67</v>
      </c>
      <c r="AG143">
        <f t="shared" si="136"/>
        <v>0</v>
      </c>
      <c r="AH143">
        <f t="shared" si="137"/>
        <v>5.39</v>
      </c>
      <c r="AI143">
        <f t="shared" si="138"/>
        <v>0.04</v>
      </c>
      <c r="AJ143">
        <f t="shared" si="139"/>
        <v>0</v>
      </c>
      <c r="AK143">
        <v>68.7</v>
      </c>
      <c r="AL143">
        <v>14.48</v>
      </c>
      <c r="AM143">
        <v>3.55</v>
      </c>
      <c r="AN143">
        <v>0.5</v>
      </c>
      <c r="AO143">
        <v>50.67</v>
      </c>
      <c r="AP143">
        <v>0</v>
      </c>
      <c r="AQ143">
        <v>5.39</v>
      </c>
      <c r="AR143">
        <v>0.04</v>
      </c>
      <c r="AS143">
        <v>0</v>
      </c>
      <c r="AT143">
        <v>95</v>
      </c>
      <c r="AU143">
        <v>65</v>
      </c>
      <c r="AV143">
        <v>1</v>
      </c>
      <c r="AW143">
        <v>1</v>
      </c>
      <c r="AZ143">
        <v>6.08</v>
      </c>
      <c r="BA143">
        <v>6.08</v>
      </c>
      <c r="BB143">
        <v>6.08</v>
      </c>
      <c r="BC143">
        <v>6.08</v>
      </c>
      <c r="BD143" t="s">
        <v>3</v>
      </c>
      <c r="BE143" t="s">
        <v>3</v>
      </c>
      <c r="BF143" t="s">
        <v>3</v>
      </c>
      <c r="BG143" t="s">
        <v>3</v>
      </c>
      <c r="BH143">
        <v>0</v>
      </c>
      <c r="BI143">
        <v>2</v>
      </c>
      <c r="BJ143" t="s">
        <v>434</v>
      </c>
      <c r="BM143">
        <v>108001</v>
      </c>
      <c r="BN143">
        <v>0</v>
      </c>
      <c r="BO143" t="s">
        <v>3</v>
      </c>
      <c r="BP143">
        <v>0</v>
      </c>
      <c r="BQ143">
        <v>3</v>
      </c>
      <c r="BR143">
        <v>0</v>
      </c>
      <c r="BS143">
        <v>6.08</v>
      </c>
      <c r="BT143">
        <v>1</v>
      </c>
      <c r="BU143">
        <v>1</v>
      </c>
      <c r="BV143">
        <v>1</v>
      </c>
      <c r="BW143">
        <v>1</v>
      </c>
      <c r="BX143">
        <v>1</v>
      </c>
      <c r="BY143" t="s">
        <v>3</v>
      </c>
      <c r="BZ143">
        <v>95</v>
      </c>
      <c r="CA143">
        <v>65</v>
      </c>
      <c r="CF143">
        <v>0</v>
      </c>
      <c r="CG143">
        <v>0</v>
      </c>
      <c r="CM143">
        <v>0</v>
      </c>
      <c r="CN143" t="s">
        <v>3</v>
      </c>
      <c r="CO143">
        <v>0</v>
      </c>
      <c r="CP143">
        <f t="shared" si="140"/>
        <v>2443.52</v>
      </c>
      <c r="CQ143">
        <f t="shared" si="141"/>
        <v>88.03840000000001</v>
      </c>
      <c r="CR143">
        <f t="shared" si="142"/>
        <v>21.584</v>
      </c>
      <c r="CS143">
        <f t="shared" si="143"/>
        <v>3.04</v>
      </c>
      <c r="CT143">
        <f t="shared" si="144"/>
        <v>308.0736</v>
      </c>
      <c r="CU143">
        <f t="shared" si="145"/>
        <v>0</v>
      </c>
      <c r="CV143">
        <f t="shared" si="146"/>
        <v>5.39</v>
      </c>
      <c r="CW143">
        <f t="shared" si="147"/>
        <v>0.04</v>
      </c>
      <c r="CX143">
        <f t="shared" si="148"/>
        <v>0</v>
      </c>
      <c r="CY143">
        <f t="shared" si="149"/>
        <v>1729.0095000000001</v>
      </c>
      <c r="CZ143">
        <f t="shared" si="150"/>
        <v>1183.0065</v>
      </c>
      <c r="DC143" t="s">
        <v>3</v>
      </c>
      <c r="DD143" t="s">
        <v>3</v>
      </c>
      <c r="DE143" t="s">
        <v>3</v>
      </c>
      <c r="DF143" t="s">
        <v>3</v>
      </c>
      <c r="DG143" t="s">
        <v>3</v>
      </c>
      <c r="DH143" t="s">
        <v>3</v>
      </c>
      <c r="DI143" t="s">
        <v>3</v>
      </c>
      <c r="DJ143" t="s">
        <v>3</v>
      </c>
      <c r="DK143" t="s">
        <v>3</v>
      </c>
      <c r="DL143" t="s">
        <v>3</v>
      </c>
      <c r="DM143" t="s">
        <v>3</v>
      </c>
      <c r="DN143">
        <v>0</v>
      </c>
      <c r="DO143">
        <v>0</v>
      </c>
      <c r="DP143">
        <v>1</v>
      </c>
      <c r="DQ143">
        <v>1</v>
      </c>
      <c r="DU143">
        <v>1003</v>
      </c>
      <c r="DV143" t="s">
        <v>29</v>
      </c>
      <c r="DW143" t="s">
        <v>29</v>
      </c>
      <c r="DX143">
        <v>100</v>
      </c>
      <c r="EE143">
        <v>39174386</v>
      </c>
      <c r="EF143">
        <v>3</v>
      </c>
      <c r="EG143" t="s">
        <v>378</v>
      </c>
      <c r="EH143">
        <v>0</v>
      </c>
      <c r="EI143" t="s">
        <v>3</v>
      </c>
      <c r="EJ143">
        <v>2</v>
      </c>
      <c r="EK143">
        <v>108001</v>
      </c>
      <c r="EL143" t="s">
        <v>379</v>
      </c>
      <c r="EM143" t="s">
        <v>380</v>
      </c>
      <c r="EO143" t="s">
        <v>3</v>
      </c>
      <c r="EQ143">
        <v>0</v>
      </c>
      <c r="ER143">
        <v>68.7</v>
      </c>
      <c r="ES143">
        <v>14.48</v>
      </c>
      <c r="ET143">
        <v>3.55</v>
      </c>
      <c r="EU143">
        <v>0.5</v>
      </c>
      <c r="EV143">
        <v>50.67</v>
      </c>
      <c r="EW143">
        <v>5.39</v>
      </c>
      <c r="EX143">
        <v>0.04</v>
      </c>
      <c r="EY143">
        <v>0</v>
      </c>
      <c r="FQ143">
        <v>0</v>
      </c>
      <c r="FR143">
        <f t="shared" si="151"/>
        <v>0</v>
      </c>
      <c r="FS143">
        <v>0</v>
      </c>
      <c r="FX143">
        <v>95</v>
      </c>
      <c r="FY143">
        <v>65</v>
      </c>
      <c r="GA143" t="s">
        <v>3</v>
      </c>
      <c r="GD143">
        <v>0</v>
      </c>
      <c r="GF143">
        <v>-1215790049</v>
      </c>
      <c r="GG143">
        <v>1</v>
      </c>
      <c r="GH143">
        <v>1</v>
      </c>
      <c r="GI143">
        <v>4</v>
      </c>
      <c r="GJ143">
        <v>0</v>
      </c>
      <c r="GK143">
        <f>ROUND(R143*(R12)/100,2)</f>
        <v>0</v>
      </c>
      <c r="GL143">
        <f t="shared" si="152"/>
        <v>0</v>
      </c>
      <c r="GM143">
        <f t="shared" si="153"/>
        <v>5355.54</v>
      </c>
      <c r="GN143">
        <f t="shared" si="154"/>
        <v>0</v>
      </c>
      <c r="GO143">
        <f t="shared" si="155"/>
        <v>5355.54</v>
      </c>
      <c r="GP143">
        <f t="shared" si="156"/>
        <v>0</v>
      </c>
      <c r="GR143">
        <v>0</v>
      </c>
      <c r="GS143">
        <v>3</v>
      </c>
      <c r="GT143">
        <v>0</v>
      </c>
      <c r="GU143" t="s">
        <v>3</v>
      </c>
      <c r="GV143">
        <f t="shared" si="157"/>
        <v>0</v>
      </c>
      <c r="GW143">
        <v>1</v>
      </c>
      <c r="GX143">
        <f t="shared" si="158"/>
        <v>0</v>
      </c>
      <c r="HA143">
        <v>0</v>
      </c>
      <c r="HB143">
        <v>0</v>
      </c>
      <c r="IK143">
        <v>0</v>
      </c>
    </row>
    <row r="144" spans="1:245" x14ac:dyDescent="0.2">
      <c r="A144">
        <v>18</v>
      </c>
      <c r="B144">
        <v>1</v>
      </c>
      <c r="E144" t="s">
        <v>435</v>
      </c>
      <c r="F144" t="s">
        <v>436</v>
      </c>
      <c r="G144" t="s">
        <v>437</v>
      </c>
      <c r="H144" t="s">
        <v>438</v>
      </c>
      <c r="I144">
        <f>I143*J144</f>
        <v>0.52</v>
      </c>
      <c r="J144">
        <v>8.8888888888888892E-2</v>
      </c>
      <c r="O144">
        <f t="shared" si="120"/>
        <v>15277.23</v>
      </c>
      <c r="P144">
        <f t="shared" si="121"/>
        <v>15277.23</v>
      </c>
      <c r="Q144">
        <f t="shared" si="122"/>
        <v>0</v>
      </c>
      <c r="R144">
        <f t="shared" si="123"/>
        <v>0</v>
      </c>
      <c r="S144">
        <f t="shared" si="124"/>
        <v>0</v>
      </c>
      <c r="T144">
        <f t="shared" si="125"/>
        <v>0</v>
      </c>
      <c r="U144">
        <f t="shared" si="126"/>
        <v>0</v>
      </c>
      <c r="V144">
        <f t="shared" si="127"/>
        <v>0</v>
      </c>
      <c r="W144">
        <f t="shared" si="128"/>
        <v>0</v>
      </c>
      <c r="X144">
        <f t="shared" si="129"/>
        <v>0</v>
      </c>
      <c r="Y144">
        <f t="shared" si="130"/>
        <v>0</v>
      </c>
      <c r="AA144">
        <v>39269648</v>
      </c>
      <c r="AB144">
        <f t="shared" si="131"/>
        <v>4832.12</v>
      </c>
      <c r="AC144">
        <f t="shared" si="132"/>
        <v>4832.12</v>
      </c>
      <c r="AD144">
        <f t="shared" si="133"/>
        <v>0</v>
      </c>
      <c r="AE144">
        <f t="shared" si="134"/>
        <v>0</v>
      </c>
      <c r="AF144">
        <f t="shared" si="135"/>
        <v>0</v>
      </c>
      <c r="AG144">
        <f t="shared" si="136"/>
        <v>0</v>
      </c>
      <c r="AH144">
        <f t="shared" si="137"/>
        <v>0</v>
      </c>
      <c r="AI144">
        <f t="shared" si="138"/>
        <v>0</v>
      </c>
      <c r="AJ144">
        <f t="shared" si="139"/>
        <v>0</v>
      </c>
      <c r="AK144">
        <v>4832.12</v>
      </c>
      <c r="AL144">
        <v>4832.12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95</v>
      </c>
      <c r="AU144">
        <v>65</v>
      </c>
      <c r="AV144">
        <v>1</v>
      </c>
      <c r="AW144">
        <v>1</v>
      </c>
      <c r="AZ144">
        <v>6.08</v>
      </c>
      <c r="BA144">
        <v>1</v>
      </c>
      <c r="BB144">
        <v>1</v>
      </c>
      <c r="BC144">
        <v>6.08</v>
      </c>
      <c r="BD144" t="s">
        <v>3</v>
      </c>
      <c r="BE144" t="s">
        <v>3</v>
      </c>
      <c r="BF144" t="s">
        <v>3</v>
      </c>
      <c r="BG144" t="s">
        <v>3</v>
      </c>
      <c r="BH144">
        <v>3</v>
      </c>
      <c r="BI144">
        <v>2</v>
      </c>
      <c r="BJ144" t="s">
        <v>439</v>
      </c>
      <c r="BM144">
        <v>108001</v>
      </c>
      <c r="BN144">
        <v>0</v>
      </c>
      <c r="BO144" t="s">
        <v>3</v>
      </c>
      <c r="BP144">
        <v>0</v>
      </c>
      <c r="BQ144">
        <v>3</v>
      </c>
      <c r="BR144">
        <v>0</v>
      </c>
      <c r="BS144">
        <v>1</v>
      </c>
      <c r="BT144">
        <v>1</v>
      </c>
      <c r="BU144">
        <v>1</v>
      </c>
      <c r="BV144">
        <v>1</v>
      </c>
      <c r="BW144">
        <v>1</v>
      </c>
      <c r="BX144">
        <v>1</v>
      </c>
      <c r="BY144" t="s">
        <v>3</v>
      </c>
      <c r="BZ144">
        <v>95</v>
      </c>
      <c r="CA144">
        <v>65</v>
      </c>
      <c r="CF144">
        <v>0</v>
      </c>
      <c r="CG144">
        <v>0</v>
      </c>
      <c r="CM144">
        <v>0</v>
      </c>
      <c r="CN144" t="s">
        <v>3</v>
      </c>
      <c r="CO144">
        <v>0</v>
      </c>
      <c r="CP144">
        <f t="shared" si="140"/>
        <v>15277.23</v>
      </c>
      <c r="CQ144">
        <f t="shared" si="141"/>
        <v>29379.2896</v>
      </c>
      <c r="CR144">
        <f t="shared" si="142"/>
        <v>0</v>
      </c>
      <c r="CS144">
        <f t="shared" si="143"/>
        <v>0</v>
      </c>
      <c r="CT144">
        <f t="shared" si="144"/>
        <v>0</v>
      </c>
      <c r="CU144">
        <f t="shared" si="145"/>
        <v>0</v>
      </c>
      <c r="CV144">
        <f t="shared" si="146"/>
        <v>0</v>
      </c>
      <c r="CW144">
        <f t="shared" si="147"/>
        <v>0</v>
      </c>
      <c r="CX144">
        <f t="shared" si="148"/>
        <v>0</v>
      </c>
      <c r="CY144">
        <f t="shared" si="149"/>
        <v>0</v>
      </c>
      <c r="CZ144">
        <f t="shared" si="150"/>
        <v>0</v>
      </c>
      <c r="DC144" t="s">
        <v>3</v>
      </c>
      <c r="DD144" t="s">
        <v>3</v>
      </c>
      <c r="DE144" t="s">
        <v>3</v>
      </c>
      <c r="DF144" t="s">
        <v>3</v>
      </c>
      <c r="DG144" t="s">
        <v>3</v>
      </c>
      <c r="DH144" t="s">
        <v>3</v>
      </c>
      <c r="DI144" t="s">
        <v>3</v>
      </c>
      <c r="DJ144" t="s">
        <v>3</v>
      </c>
      <c r="DK144" t="s">
        <v>3</v>
      </c>
      <c r="DL144" t="s">
        <v>3</v>
      </c>
      <c r="DM144" t="s">
        <v>3</v>
      </c>
      <c r="DN144">
        <v>0</v>
      </c>
      <c r="DO144">
        <v>0</v>
      </c>
      <c r="DP144">
        <v>1</v>
      </c>
      <c r="DQ144">
        <v>1</v>
      </c>
      <c r="DU144">
        <v>1013</v>
      </c>
      <c r="DV144" t="s">
        <v>438</v>
      </c>
      <c r="DW144" t="s">
        <v>440</v>
      </c>
      <c r="DX144">
        <v>1</v>
      </c>
      <c r="EE144">
        <v>39174386</v>
      </c>
      <c r="EF144">
        <v>3</v>
      </c>
      <c r="EG144" t="s">
        <v>378</v>
      </c>
      <c r="EH144">
        <v>0</v>
      </c>
      <c r="EI144" t="s">
        <v>3</v>
      </c>
      <c r="EJ144">
        <v>2</v>
      </c>
      <c r="EK144">
        <v>108001</v>
      </c>
      <c r="EL144" t="s">
        <v>379</v>
      </c>
      <c r="EM144" t="s">
        <v>380</v>
      </c>
      <c r="EO144" t="s">
        <v>3</v>
      </c>
      <c r="EQ144">
        <v>0</v>
      </c>
      <c r="ER144">
        <v>4832.12</v>
      </c>
      <c r="ES144">
        <v>4832.12</v>
      </c>
      <c r="ET144">
        <v>0</v>
      </c>
      <c r="EU144">
        <v>0</v>
      </c>
      <c r="EV144">
        <v>0</v>
      </c>
      <c r="EW144">
        <v>0</v>
      </c>
      <c r="EX144">
        <v>0</v>
      </c>
      <c r="FQ144">
        <v>0</v>
      </c>
      <c r="FR144">
        <f t="shared" si="151"/>
        <v>0</v>
      </c>
      <c r="FS144">
        <v>0</v>
      </c>
      <c r="FX144">
        <v>95</v>
      </c>
      <c r="FY144">
        <v>65</v>
      </c>
      <c r="GA144" t="s">
        <v>3</v>
      </c>
      <c r="GD144">
        <v>0</v>
      </c>
      <c r="GF144">
        <v>-1479501953</v>
      </c>
      <c r="GG144">
        <v>1</v>
      </c>
      <c r="GH144">
        <v>1</v>
      </c>
      <c r="GI144">
        <v>4</v>
      </c>
      <c r="GJ144">
        <v>0</v>
      </c>
      <c r="GK144">
        <f>ROUND(R144*(R12)/100,2)</f>
        <v>0</v>
      </c>
      <c r="GL144">
        <f t="shared" si="152"/>
        <v>0</v>
      </c>
      <c r="GM144">
        <f t="shared" si="153"/>
        <v>15277.23</v>
      </c>
      <c r="GN144">
        <f t="shared" si="154"/>
        <v>0</v>
      </c>
      <c r="GO144">
        <f t="shared" si="155"/>
        <v>15277.23</v>
      </c>
      <c r="GP144">
        <f t="shared" si="156"/>
        <v>0</v>
      </c>
      <c r="GR144">
        <v>0</v>
      </c>
      <c r="GS144">
        <v>3</v>
      </c>
      <c r="GT144">
        <v>0</v>
      </c>
      <c r="GU144" t="s">
        <v>3</v>
      </c>
      <c r="GV144">
        <f t="shared" si="157"/>
        <v>0</v>
      </c>
      <c r="GW144">
        <v>1</v>
      </c>
      <c r="GX144">
        <f t="shared" si="158"/>
        <v>0</v>
      </c>
      <c r="HA144">
        <v>0</v>
      </c>
      <c r="HB144">
        <v>0</v>
      </c>
      <c r="IK144">
        <v>0</v>
      </c>
    </row>
    <row r="145" spans="1:245" x14ac:dyDescent="0.2">
      <c r="A145">
        <v>18</v>
      </c>
      <c r="B145">
        <v>1</v>
      </c>
      <c r="C145">
        <v>256</v>
      </c>
      <c r="E145" t="s">
        <v>441</v>
      </c>
      <c r="F145" t="s">
        <v>442</v>
      </c>
      <c r="G145" t="s">
        <v>443</v>
      </c>
      <c r="H145" t="s">
        <v>438</v>
      </c>
      <c r="I145">
        <f>I143*J145</f>
        <v>6.5000000000000002E-2</v>
      </c>
      <c r="J145">
        <v>1.1111111111111112E-2</v>
      </c>
      <c r="O145">
        <f t="shared" si="120"/>
        <v>1955.07</v>
      </c>
      <c r="P145">
        <f t="shared" si="121"/>
        <v>1955.07</v>
      </c>
      <c r="Q145">
        <f t="shared" si="122"/>
        <v>0</v>
      </c>
      <c r="R145">
        <f t="shared" si="123"/>
        <v>0</v>
      </c>
      <c r="S145">
        <f t="shared" si="124"/>
        <v>0</v>
      </c>
      <c r="T145">
        <f t="shared" si="125"/>
        <v>0</v>
      </c>
      <c r="U145">
        <f t="shared" si="126"/>
        <v>0</v>
      </c>
      <c r="V145">
        <f t="shared" si="127"/>
        <v>0</v>
      </c>
      <c r="W145">
        <f t="shared" si="128"/>
        <v>0</v>
      </c>
      <c r="X145">
        <f t="shared" si="129"/>
        <v>0</v>
      </c>
      <c r="Y145">
        <f t="shared" si="130"/>
        <v>0</v>
      </c>
      <c r="AA145">
        <v>39269648</v>
      </c>
      <c r="AB145">
        <f t="shared" si="131"/>
        <v>4947.03</v>
      </c>
      <c r="AC145">
        <f t="shared" si="132"/>
        <v>4947.03</v>
      </c>
      <c r="AD145">
        <f t="shared" si="133"/>
        <v>0</v>
      </c>
      <c r="AE145">
        <f t="shared" si="134"/>
        <v>0</v>
      </c>
      <c r="AF145">
        <f t="shared" si="135"/>
        <v>0</v>
      </c>
      <c r="AG145">
        <f t="shared" si="136"/>
        <v>0</v>
      </c>
      <c r="AH145">
        <f t="shared" si="137"/>
        <v>0</v>
      </c>
      <c r="AI145">
        <f t="shared" si="138"/>
        <v>0</v>
      </c>
      <c r="AJ145">
        <f t="shared" si="139"/>
        <v>0</v>
      </c>
      <c r="AK145">
        <v>4947.03</v>
      </c>
      <c r="AL145">
        <v>4947.03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95</v>
      </c>
      <c r="AU145">
        <v>65</v>
      </c>
      <c r="AV145">
        <v>1</v>
      </c>
      <c r="AW145">
        <v>1</v>
      </c>
      <c r="AZ145">
        <v>6.08</v>
      </c>
      <c r="BA145">
        <v>1</v>
      </c>
      <c r="BB145">
        <v>1</v>
      </c>
      <c r="BC145">
        <v>6.08</v>
      </c>
      <c r="BD145" t="s">
        <v>3</v>
      </c>
      <c r="BE145" t="s">
        <v>3</v>
      </c>
      <c r="BF145" t="s">
        <v>3</v>
      </c>
      <c r="BG145" t="s">
        <v>3</v>
      </c>
      <c r="BH145">
        <v>3</v>
      </c>
      <c r="BI145">
        <v>2</v>
      </c>
      <c r="BJ145" t="s">
        <v>444</v>
      </c>
      <c r="BM145">
        <v>108001</v>
      </c>
      <c r="BN145">
        <v>0</v>
      </c>
      <c r="BO145" t="s">
        <v>3</v>
      </c>
      <c r="BP145">
        <v>0</v>
      </c>
      <c r="BQ145">
        <v>3</v>
      </c>
      <c r="BR145">
        <v>0</v>
      </c>
      <c r="BS145">
        <v>1</v>
      </c>
      <c r="BT145">
        <v>1</v>
      </c>
      <c r="BU145">
        <v>1</v>
      </c>
      <c r="BV145">
        <v>1</v>
      </c>
      <c r="BW145">
        <v>1</v>
      </c>
      <c r="BX145">
        <v>1</v>
      </c>
      <c r="BY145" t="s">
        <v>3</v>
      </c>
      <c r="BZ145">
        <v>95</v>
      </c>
      <c r="CA145">
        <v>65</v>
      </c>
      <c r="CF145">
        <v>0</v>
      </c>
      <c r="CG145">
        <v>0</v>
      </c>
      <c r="CM145">
        <v>0</v>
      </c>
      <c r="CN145" t="s">
        <v>3</v>
      </c>
      <c r="CO145">
        <v>0</v>
      </c>
      <c r="CP145">
        <f t="shared" si="140"/>
        <v>1955.07</v>
      </c>
      <c r="CQ145">
        <f t="shared" si="141"/>
        <v>30077.9424</v>
      </c>
      <c r="CR145">
        <f t="shared" si="142"/>
        <v>0</v>
      </c>
      <c r="CS145">
        <f t="shared" si="143"/>
        <v>0</v>
      </c>
      <c r="CT145">
        <f t="shared" si="144"/>
        <v>0</v>
      </c>
      <c r="CU145">
        <f t="shared" si="145"/>
        <v>0</v>
      </c>
      <c r="CV145">
        <f t="shared" si="146"/>
        <v>0</v>
      </c>
      <c r="CW145">
        <f t="shared" si="147"/>
        <v>0</v>
      </c>
      <c r="CX145">
        <f t="shared" si="148"/>
        <v>0</v>
      </c>
      <c r="CY145">
        <f t="shared" si="149"/>
        <v>0</v>
      </c>
      <c r="CZ145">
        <f t="shared" si="150"/>
        <v>0</v>
      </c>
      <c r="DC145" t="s">
        <v>3</v>
      </c>
      <c r="DD145" t="s">
        <v>3</v>
      </c>
      <c r="DE145" t="s">
        <v>3</v>
      </c>
      <c r="DF145" t="s">
        <v>3</v>
      </c>
      <c r="DG145" t="s">
        <v>3</v>
      </c>
      <c r="DH145" t="s">
        <v>3</v>
      </c>
      <c r="DI145" t="s">
        <v>3</v>
      </c>
      <c r="DJ145" t="s">
        <v>3</v>
      </c>
      <c r="DK145" t="s">
        <v>3</v>
      </c>
      <c r="DL145" t="s">
        <v>3</v>
      </c>
      <c r="DM145" t="s">
        <v>3</v>
      </c>
      <c r="DN145">
        <v>0</v>
      </c>
      <c r="DO145">
        <v>0</v>
      </c>
      <c r="DP145">
        <v>1</v>
      </c>
      <c r="DQ145">
        <v>1</v>
      </c>
      <c r="DU145">
        <v>1013</v>
      </c>
      <c r="DV145" t="s">
        <v>438</v>
      </c>
      <c r="DW145" t="s">
        <v>440</v>
      </c>
      <c r="DX145">
        <v>1</v>
      </c>
      <c r="EE145">
        <v>39174386</v>
      </c>
      <c r="EF145">
        <v>3</v>
      </c>
      <c r="EG145" t="s">
        <v>378</v>
      </c>
      <c r="EH145">
        <v>0</v>
      </c>
      <c r="EI145" t="s">
        <v>3</v>
      </c>
      <c r="EJ145">
        <v>2</v>
      </c>
      <c r="EK145">
        <v>108001</v>
      </c>
      <c r="EL145" t="s">
        <v>379</v>
      </c>
      <c r="EM145" t="s">
        <v>380</v>
      </c>
      <c r="EO145" t="s">
        <v>3</v>
      </c>
      <c r="EQ145">
        <v>0</v>
      </c>
      <c r="ER145">
        <v>4947.03</v>
      </c>
      <c r="ES145">
        <v>4947.03</v>
      </c>
      <c r="ET145">
        <v>0</v>
      </c>
      <c r="EU145">
        <v>0</v>
      </c>
      <c r="EV145">
        <v>0</v>
      </c>
      <c r="EW145">
        <v>0</v>
      </c>
      <c r="EX145">
        <v>0</v>
      </c>
      <c r="FQ145">
        <v>0</v>
      </c>
      <c r="FR145">
        <f t="shared" si="151"/>
        <v>0</v>
      </c>
      <c r="FS145">
        <v>0</v>
      </c>
      <c r="FX145">
        <v>95</v>
      </c>
      <c r="FY145">
        <v>65</v>
      </c>
      <c r="GA145" t="s">
        <v>3</v>
      </c>
      <c r="GD145">
        <v>0</v>
      </c>
      <c r="GF145">
        <v>390879341</v>
      </c>
      <c r="GG145">
        <v>1</v>
      </c>
      <c r="GH145">
        <v>1</v>
      </c>
      <c r="GI145">
        <v>4</v>
      </c>
      <c r="GJ145">
        <v>0</v>
      </c>
      <c r="GK145">
        <f>ROUND(R145*(R12)/100,2)</f>
        <v>0</v>
      </c>
      <c r="GL145">
        <f t="shared" si="152"/>
        <v>0</v>
      </c>
      <c r="GM145">
        <f t="shared" si="153"/>
        <v>1955.07</v>
      </c>
      <c r="GN145">
        <f t="shared" si="154"/>
        <v>0</v>
      </c>
      <c r="GO145">
        <f t="shared" si="155"/>
        <v>1955.07</v>
      </c>
      <c r="GP145">
        <f t="shared" si="156"/>
        <v>0</v>
      </c>
      <c r="GR145">
        <v>0</v>
      </c>
      <c r="GS145">
        <v>3</v>
      </c>
      <c r="GT145">
        <v>0</v>
      </c>
      <c r="GU145" t="s">
        <v>3</v>
      </c>
      <c r="GV145">
        <f t="shared" si="157"/>
        <v>0</v>
      </c>
      <c r="GW145">
        <v>1</v>
      </c>
      <c r="GX145">
        <f t="shared" si="158"/>
        <v>0</v>
      </c>
      <c r="HA145">
        <v>0</v>
      </c>
      <c r="HB145">
        <v>0</v>
      </c>
      <c r="IK145">
        <v>0</v>
      </c>
    </row>
    <row r="146" spans="1:245" x14ac:dyDescent="0.2">
      <c r="A146">
        <v>17</v>
      </c>
      <c r="B146">
        <v>1</v>
      </c>
      <c r="E146" t="s">
        <v>445</v>
      </c>
      <c r="F146" t="s">
        <v>446</v>
      </c>
      <c r="G146" t="s">
        <v>447</v>
      </c>
      <c r="H146" t="s">
        <v>408</v>
      </c>
      <c r="I146">
        <v>0.08</v>
      </c>
      <c r="J146">
        <v>0</v>
      </c>
      <c r="O146">
        <f t="shared" si="120"/>
        <v>143.56</v>
      </c>
      <c r="P146">
        <f t="shared" si="121"/>
        <v>17</v>
      </c>
      <c r="Q146">
        <f t="shared" si="122"/>
        <v>2.27</v>
      </c>
      <c r="R146">
        <f t="shared" si="123"/>
        <v>0.31</v>
      </c>
      <c r="S146">
        <f t="shared" si="124"/>
        <v>124.29</v>
      </c>
      <c r="T146">
        <f t="shared" si="125"/>
        <v>0</v>
      </c>
      <c r="U146">
        <f t="shared" si="126"/>
        <v>2.0608</v>
      </c>
      <c r="V146">
        <f t="shared" si="127"/>
        <v>4.0000000000000001E-3</v>
      </c>
      <c r="W146">
        <f t="shared" si="128"/>
        <v>0</v>
      </c>
      <c r="X146">
        <f t="shared" si="129"/>
        <v>118.37</v>
      </c>
      <c r="Y146">
        <f t="shared" si="130"/>
        <v>80.989999999999995</v>
      </c>
      <c r="AA146">
        <v>39269648</v>
      </c>
      <c r="AB146">
        <f t="shared" si="131"/>
        <v>295.16000000000003</v>
      </c>
      <c r="AC146">
        <f t="shared" si="132"/>
        <v>34.950000000000003</v>
      </c>
      <c r="AD146">
        <f t="shared" si="133"/>
        <v>4.67</v>
      </c>
      <c r="AE146">
        <f t="shared" si="134"/>
        <v>0.64</v>
      </c>
      <c r="AF146">
        <f t="shared" si="135"/>
        <v>255.54</v>
      </c>
      <c r="AG146">
        <f t="shared" si="136"/>
        <v>0</v>
      </c>
      <c r="AH146">
        <f t="shared" si="137"/>
        <v>25.76</v>
      </c>
      <c r="AI146">
        <f t="shared" si="138"/>
        <v>0.05</v>
      </c>
      <c r="AJ146">
        <f t="shared" si="139"/>
        <v>0</v>
      </c>
      <c r="AK146">
        <v>295.16000000000003</v>
      </c>
      <c r="AL146">
        <v>34.950000000000003</v>
      </c>
      <c r="AM146">
        <v>4.67</v>
      </c>
      <c r="AN146">
        <v>0.64</v>
      </c>
      <c r="AO146">
        <v>255.54</v>
      </c>
      <c r="AP146">
        <v>0</v>
      </c>
      <c r="AQ146">
        <v>25.76</v>
      </c>
      <c r="AR146">
        <v>0.05</v>
      </c>
      <c r="AS146">
        <v>0</v>
      </c>
      <c r="AT146">
        <v>95</v>
      </c>
      <c r="AU146">
        <v>65</v>
      </c>
      <c r="AV146">
        <v>1</v>
      </c>
      <c r="AW146">
        <v>1</v>
      </c>
      <c r="AZ146">
        <v>6.08</v>
      </c>
      <c r="BA146">
        <v>6.08</v>
      </c>
      <c r="BB146">
        <v>6.08</v>
      </c>
      <c r="BC146">
        <v>6.08</v>
      </c>
      <c r="BD146" t="s">
        <v>3</v>
      </c>
      <c r="BE146" t="s">
        <v>3</v>
      </c>
      <c r="BF146" t="s">
        <v>3</v>
      </c>
      <c r="BG146" t="s">
        <v>3</v>
      </c>
      <c r="BH146">
        <v>0</v>
      </c>
      <c r="BI146">
        <v>2</v>
      </c>
      <c r="BJ146" t="s">
        <v>448</v>
      </c>
      <c r="BM146">
        <v>108001</v>
      </c>
      <c r="BN146">
        <v>0</v>
      </c>
      <c r="BO146" t="s">
        <v>3</v>
      </c>
      <c r="BP146">
        <v>0</v>
      </c>
      <c r="BQ146">
        <v>3</v>
      </c>
      <c r="BR146">
        <v>0</v>
      </c>
      <c r="BS146">
        <v>6.08</v>
      </c>
      <c r="BT146">
        <v>1</v>
      </c>
      <c r="BU146">
        <v>1</v>
      </c>
      <c r="BV146">
        <v>1</v>
      </c>
      <c r="BW146">
        <v>1</v>
      </c>
      <c r="BX146">
        <v>1</v>
      </c>
      <c r="BY146" t="s">
        <v>3</v>
      </c>
      <c r="BZ146">
        <v>95</v>
      </c>
      <c r="CA146">
        <v>65</v>
      </c>
      <c r="CF146">
        <v>0</v>
      </c>
      <c r="CG146">
        <v>0</v>
      </c>
      <c r="CM146">
        <v>0</v>
      </c>
      <c r="CN146" t="s">
        <v>3</v>
      </c>
      <c r="CO146">
        <v>0</v>
      </c>
      <c r="CP146">
        <f t="shared" si="140"/>
        <v>143.56</v>
      </c>
      <c r="CQ146">
        <f t="shared" si="141"/>
        <v>212.49600000000001</v>
      </c>
      <c r="CR146">
        <f t="shared" si="142"/>
        <v>28.393599999999999</v>
      </c>
      <c r="CS146">
        <f t="shared" si="143"/>
        <v>3.8912</v>
      </c>
      <c r="CT146">
        <f t="shared" si="144"/>
        <v>1553.6831999999999</v>
      </c>
      <c r="CU146">
        <f t="shared" si="145"/>
        <v>0</v>
      </c>
      <c r="CV146">
        <f t="shared" si="146"/>
        <v>25.76</v>
      </c>
      <c r="CW146">
        <f t="shared" si="147"/>
        <v>0.05</v>
      </c>
      <c r="CX146">
        <f t="shared" si="148"/>
        <v>0</v>
      </c>
      <c r="CY146">
        <f t="shared" si="149"/>
        <v>118.37</v>
      </c>
      <c r="CZ146">
        <f t="shared" si="150"/>
        <v>80.990000000000009</v>
      </c>
      <c r="DC146" t="s">
        <v>3</v>
      </c>
      <c r="DD146" t="s">
        <v>3</v>
      </c>
      <c r="DE146" t="s">
        <v>3</v>
      </c>
      <c r="DF146" t="s">
        <v>3</v>
      </c>
      <c r="DG146" t="s">
        <v>3</v>
      </c>
      <c r="DH146" t="s">
        <v>3</v>
      </c>
      <c r="DI146" t="s">
        <v>3</v>
      </c>
      <c r="DJ146" t="s">
        <v>3</v>
      </c>
      <c r="DK146" t="s">
        <v>3</v>
      </c>
      <c r="DL146" t="s">
        <v>3</v>
      </c>
      <c r="DM146" t="s">
        <v>3</v>
      </c>
      <c r="DN146">
        <v>0</v>
      </c>
      <c r="DO146">
        <v>0</v>
      </c>
      <c r="DP146">
        <v>1</v>
      </c>
      <c r="DQ146">
        <v>1</v>
      </c>
      <c r="DU146">
        <v>1013</v>
      </c>
      <c r="DV146" t="s">
        <v>408</v>
      </c>
      <c r="DW146" t="s">
        <v>408</v>
      </c>
      <c r="DX146">
        <v>1</v>
      </c>
      <c r="EE146">
        <v>39174386</v>
      </c>
      <c r="EF146">
        <v>3</v>
      </c>
      <c r="EG146" t="s">
        <v>378</v>
      </c>
      <c r="EH146">
        <v>0</v>
      </c>
      <c r="EI146" t="s">
        <v>3</v>
      </c>
      <c r="EJ146">
        <v>2</v>
      </c>
      <c r="EK146">
        <v>108001</v>
      </c>
      <c r="EL146" t="s">
        <v>379</v>
      </c>
      <c r="EM146" t="s">
        <v>380</v>
      </c>
      <c r="EO146" t="s">
        <v>3</v>
      </c>
      <c r="EQ146">
        <v>0</v>
      </c>
      <c r="ER146">
        <v>295.16000000000003</v>
      </c>
      <c r="ES146">
        <v>34.950000000000003</v>
      </c>
      <c r="ET146">
        <v>4.67</v>
      </c>
      <c r="EU146">
        <v>0.64</v>
      </c>
      <c r="EV146">
        <v>255.54</v>
      </c>
      <c r="EW146">
        <v>25.76</v>
      </c>
      <c r="EX146">
        <v>0.05</v>
      </c>
      <c r="EY146">
        <v>0</v>
      </c>
      <c r="FQ146">
        <v>0</v>
      </c>
      <c r="FR146">
        <f t="shared" si="151"/>
        <v>0</v>
      </c>
      <c r="FS146">
        <v>0</v>
      </c>
      <c r="FX146">
        <v>95</v>
      </c>
      <c r="FY146">
        <v>65</v>
      </c>
      <c r="GA146" t="s">
        <v>3</v>
      </c>
      <c r="GD146">
        <v>0</v>
      </c>
      <c r="GF146">
        <v>-498198480</v>
      </c>
      <c r="GG146">
        <v>1</v>
      </c>
      <c r="GH146">
        <v>1</v>
      </c>
      <c r="GI146">
        <v>4</v>
      </c>
      <c r="GJ146">
        <v>0</v>
      </c>
      <c r="GK146">
        <f>ROUND(R146*(R12)/100,2)</f>
        <v>0</v>
      </c>
      <c r="GL146">
        <f t="shared" si="152"/>
        <v>0</v>
      </c>
      <c r="GM146">
        <f t="shared" si="153"/>
        <v>342.92</v>
      </c>
      <c r="GN146">
        <f t="shared" si="154"/>
        <v>0</v>
      </c>
      <c r="GO146">
        <f t="shared" si="155"/>
        <v>342.92</v>
      </c>
      <c r="GP146">
        <f t="shared" si="156"/>
        <v>0</v>
      </c>
      <c r="GR146">
        <v>0</v>
      </c>
      <c r="GS146">
        <v>3</v>
      </c>
      <c r="GT146">
        <v>0</v>
      </c>
      <c r="GU146" t="s">
        <v>3</v>
      </c>
      <c r="GV146">
        <f t="shared" si="157"/>
        <v>0</v>
      </c>
      <c r="GW146">
        <v>1</v>
      </c>
      <c r="GX146">
        <f t="shared" si="158"/>
        <v>0</v>
      </c>
      <c r="HA146">
        <v>0</v>
      </c>
      <c r="HB146">
        <v>0</v>
      </c>
      <c r="IK146">
        <v>0</v>
      </c>
    </row>
    <row r="147" spans="1:245" x14ac:dyDescent="0.2">
      <c r="A147">
        <v>18</v>
      </c>
      <c r="B147">
        <v>1</v>
      </c>
      <c r="E147" t="s">
        <v>449</v>
      </c>
      <c r="F147" t="s">
        <v>450</v>
      </c>
      <c r="G147" t="s">
        <v>451</v>
      </c>
      <c r="H147" t="s">
        <v>452</v>
      </c>
      <c r="I147">
        <f>I146*J147</f>
        <v>0.8</v>
      </c>
      <c r="J147">
        <v>10</v>
      </c>
      <c r="O147">
        <f t="shared" si="120"/>
        <v>385.23</v>
      </c>
      <c r="P147">
        <f t="shared" si="121"/>
        <v>385.23</v>
      </c>
      <c r="Q147">
        <f t="shared" si="122"/>
        <v>0</v>
      </c>
      <c r="R147">
        <f t="shared" si="123"/>
        <v>0</v>
      </c>
      <c r="S147">
        <f t="shared" si="124"/>
        <v>0</v>
      </c>
      <c r="T147">
        <f t="shared" si="125"/>
        <v>0</v>
      </c>
      <c r="U147">
        <f t="shared" si="126"/>
        <v>0</v>
      </c>
      <c r="V147">
        <f t="shared" si="127"/>
        <v>0</v>
      </c>
      <c r="W147">
        <f t="shared" si="128"/>
        <v>0</v>
      </c>
      <c r="X147">
        <f t="shared" si="129"/>
        <v>0</v>
      </c>
      <c r="Y147">
        <f t="shared" si="130"/>
        <v>0</v>
      </c>
      <c r="AA147">
        <v>39269648</v>
      </c>
      <c r="AB147">
        <f t="shared" si="131"/>
        <v>79.2</v>
      </c>
      <c r="AC147">
        <f t="shared" si="132"/>
        <v>79.2</v>
      </c>
      <c r="AD147">
        <f t="shared" si="133"/>
        <v>0</v>
      </c>
      <c r="AE147">
        <f t="shared" si="134"/>
        <v>0</v>
      </c>
      <c r="AF147">
        <f t="shared" si="135"/>
        <v>0</v>
      </c>
      <c r="AG147">
        <f t="shared" si="136"/>
        <v>0</v>
      </c>
      <c r="AH147">
        <f t="shared" si="137"/>
        <v>0</v>
      </c>
      <c r="AI147">
        <f t="shared" si="138"/>
        <v>0</v>
      </c>
      <c r="AJ147">
        <f t="shared" si="139"/>
        <v>0</v>
      </c>
      <c r="AK147">
        <v>79.2</v>
      </c>
      <c r="AL147">
        <v>79.2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95</v>
      </c>
      <c r="AU147">
        <v>65</v>
      </c>
      <c r="AV147">
        <v>1</v>
      </c>
      <c r="AW147">
        <v>1</v>
      </c>
      <c r="AZ147">
        <v>6.08</v>
      </c>
      <c r="BA147">
        <v>1</v>
      </c>
      <c r="BB147">
        <v>1</v>
      </c>
      <c r="BC147">
        <v>6.08</v>
      </c>
      <c r="BD147" t="s">
        <v>3</v>
      </c>
      <c r="BE147" t="s">
        <v>3</v>
      </c>
      <c r="BF147" t="s">
        <v>3</v>
      </c>
      <c r="BG147" t="s">
        <v>3</v>
      </c>
      <c r="BH147">
        <v>3</v>
      </c>
      <c r="BI147">
        <v>2</v>
      </c>
      <c r="BJ147" t="s">
        <v>453</v>
      </c>
      <c r="BM147">
        <v>108001</v>
      </c>
      <c r="BN147">
        <v>0</v>
      </c>
      <c r="BO147" t="s">
        <v>3</v>
      </c>
      <c r="BP147">
        <v>0</v>
      </c>
      <c r="BQ147">
        <v>3</v>
      </c>
      <c r="BR147">
        <v>0</v>
      </c>
      <c r="BS147">
        <v>1</v>
      </c>
      <c r="BT147">
        <v>1</v>
      </c>
      <c r="BU147">
        <v>1</v>
      </c>
      <c r="BV147">
        <v>1</v>
      </c>
      <c r="BW147">
        <v>1</v>
      </c>
      <c r="BX147">
        <v>1</v>
      </c>
      <c r="BY147" t="s">
        <v>3</v>
      </c>
      <c r="BZ147">
        <v>95</v>
      </c>
      <c r="CA147">
        <v>65</v>
      </c>
      <c r="CF147">
        <v>0</v>
      </c>
      <c r="CG147">
        <v>0</v>
      </c>
      <c r="CM147">
        <v>0</v>
      </c>
      <c r="CN147" t="s">
        <v>3</v>
      </c>
      <c r="CO147">
        <v>0</v>
      </c>
      <c r="CP147">
        <f t="shared" si="140"/>
        <v>385.23</v>
      </c>
      <c r="CQ147">
        <f t="shared" si="141"/>
        <v>481.536</v>
      </c>
      <c r="CR147">
        <f t="shared" si="142"/>
        <v>0</v>
      </c>
      <c r="CS147">
        <f t="shared" si="143"/>
        <v>0</v>
      </c>
      <c r="CT147">
        <f t="shared" si="144"/>
        <v>0</v>
      </c>
      <c r="CU147">
        <f t="shared" si="145"/>
        <v>0</v>
      </c>
      <c r="CV147">
        <f t="shared" si="146"/>
        <v>0</v>
      </c>
      <c r="CW147">
        <f t="shared" si="147"/>
        <v>0</v>
      </c>
      <c r="CX147">
        <f t="shared" si="148"/>
        <v>0</v>
      </c>
      <c r="CY147">
        <f t="shared" si="149"/>
        <v>0</v>
      </c>
      <c r="CZ147">
        <f t="shared" si="150"/>
        <v>0</v>
      </c>
      <c r="DC147" t="s">
        <v>3</v>
      </c>
      <c r="DD147" t="s">
        <v>3</v>
      </c>
      <c r="DE147" t="s">
        <v>3</v>
      </c>
      <c r="DF147" t="s">
        <v>3</v>
      </c>
      <c r="DG147" t="s">
        <v>3</v>
      </c>
      <c r="DH147" t="s">
        <v>3</v>
      </c>
      <c r="DI147" t="s">
        <v>3</v>
      </c>
      <c r="DJ147" t="s">
        <v>3</v>
      </c>
      <c r="DK147" t="s">
        <v>3</v>
      </c>
      <c r="DL147" t="s">
        <v>3</v>
      </c>
      <c r="DM147" t="s">
        <v>3</v>
      </c>
      <c r="DN147">
        <v>0</v>
      </c>
      <c r="DO147">
        <v>0</v>
      </c>
      <c r="DP147">
        <v>1</v>
      </c>
      <c r="DQ147">
        <v>1</v>
      </c>
      <c r="DU147">
        <v>1010</v>
      </c>
      <c r="DV147" t="s">
        <v>452</v>
      </c>
      <c r="DW147" t="s">
        <v>452</v>
      </c>
      <c r="DX147">
        <v>10</v>
      </c>
      <c r="EE147">
        <v>39174386</v>
      </c>
      <c r="EF147">
        <v>3</v>
      </c>
      <c r="EG147" t="s">
        <v>378</v>
      </c>
      <c r="EH147">
        <v>0</v>
      </c>
      <c r="EI147" t="s">
        <v>3</v>
      </c>
      <c r="EJ147">
        <v>2</v>
      </c>
      <c r="EK147">
        <v>108001</v>
      </c>
      <c r="EL147" t="s">
        <v>379</v>
      </c>
      <c r="EM147" t="s">
        <v>380</v>
      </c>
      <c r="EO147" t="s">
        <v>3</v>
      </c>
      <c r="EQ147">
        <v>0</v>
      </c>
      <c r="ER147">
        <v>79.2</v>
      </c>
      <c r="ES147">
        <v>79.2</v>
      </c>
      <c r="ET147">
        <v>0</v>
      </c>
      <c r="EU147">
        <v>0</v>
      </c>
      <c r="EV147">
        <v>0</v>
      </c>
      <c r="EW147">
        <v>0</v>
      </c>
      <c r="EX147">
        <v>0</v>
      </c>
      <c r="FQ147">
        <v>0</v>
      </c>
      <c r="FR147">
        <f t="shared" si="151"/>
        <v>0</v>
      </c>
      <c r="FS147">
        <v>0</v>
      </c>
      <c r="FX147">
        <v>95</v>
      </c>
      <c r="FY147">
        <v>65</v>
      </c>
      <c r="GA147" t="s">
        <v>3</v>
      </c>
      <c r="GD147">
        <v>0</v>
      </c>
      <c r="GF147">
        <v>-1615732220</v>
      </c>
      <c r="GG147">
        <v>1</v>
      </c>
      <c r="GH147">
        <v>1</v>
      </c>
      <c r="GI147">
        <v>4</v>
      </c>
      <c r="GJ147">
        <v>0</v>
      </c>
      <c r="GK147">
        <f>ROUND(R147*(R12)/100,2)</f>
        <v>0</v>
      </c>
      <c r="GL147">
        <f t="shared" si="152"/>
        <v>0</v>
      </c>
      <c r="GM147">
        <f t="shared" si="153"/>
        <v>385.23</v>
      </c>
      <c r="GN147">
        <f t="shared" si="154"/>
        <v>0</v>
      </c>
      <c r="GO147">
        <f t="shared" si="155"/>
        <v>385.23</v>
      </c>
      <c r="GP147">
        <f t="shared" si="156"/>
        <v>0</v>
      </c>
      <c r="GR147">
        <v>0</v>
      </c>
      <c r="GS147">
        <v>3</v>
      </c>
      <c r="GT147">
        <v>0</v>
      </c>
      <c r="GU147" t="s">
        <v>3</v>
      </c>
      <c r="GV147">
        <f t="shared" si="157"/>
        <v>0</v>
      </c>
      <c r="GW147">
        <v>1</v>
      </c>
      <c r="GX147">
        <f t="shared" si="158"/>
        <v>0</v>
      </c>
      <c r="HA147">
        <v>0</v>
      </c>
      <c r="HB147">
        <v>0</v>
      </c>
      <c r="IK147">
        <v>0</v>
      </c>
    </row>
    <row r="148" spans="1:245" x14ac:dyDescent="0.2">
      <c r="A148">
        <v>17</v>
      </c>
      <c r="B148">
        <v>1</v>
      </c>
      <c r="E148" t="s">
        <v>454</v>
      </c>
      <c r="F148" t="s">
        <v>455</v>
      </c>
      <c r="G148" t="s">
        <v>456</v>
      </c>
      <c r="H148" t="s">
        <v>408</v>
      </c>
      <c r="I148">
        <v>0.04</v>
      </c>
      <c r="J148">
        <v>0</v>
      </c>
      <c r="O148">
        <f t="shared" si="120"/>
        <v>72.959999999999994</v>
      </c>
      <c r="P148">
        <f t="shared" si="121"/>
        <v>8.52</v>
      </c>
      <c r="Q148">
        <f t="shared" si="122"/>
        <v>1.1399999999999999</v>
      </c>
      <c r="R148">
        <f t="shared" si="123"/>
        <v>0.16</v>
      </c>
      <c r="S148">
        <f t="shared" si="124"/>
        <v>63.3</v>
      </c>
      <c r="T148">
        <f t="shared" si="125"/>
        <v>0</v>
      </c>
      <c r="U148">
        <f t="shared" si="126"/>
        <v>1.0495999999999999</v>
      </c>
      <c r="V148">
        <f t="shared" si="127"/>
        <v>2E-3</v>
      </c>
      <c r="W148">
        <f t="shared" si="128"/>
        <v>0</v>
      </c>
      <c r="X148">
        <f t="shared" si="129"/>
        <v>60.29</v>
      </c>
      <c r="Y148">
        <f t="shared" si="130"/>
        <v>41.25</v>
      </c>
      <c r="AA148">
        <v>39269648</v>
      </c>
      <c r="AB148">
        <f t="shared" si="131"/>
        <v>300.02</v>
      </c>
      <c r="AC148">
        <f t="shared" si="132"/>
        <v>35.049999999999997</v>
      </c>
      <c r="AD148">
        <f t="shared" si="133"/>
        <v>4.67</v>
      </c>
      <c r="AE148">
        <f t="shared" si="134"/>
        <v>0.64</v>
      </c>
      <c r="AF148">
        <f t="shared" si="135"/>
        <v>260.3</v>
      </c>
      <c r="AG148">
        <f t="shared" si="136"/>
        <v>0</v>
      </c>
      <c r="AH148">
        <f t="shared" si="137"/>
        <v>26.24</v>
      </c>
      <c r="AI148">
        <f t="shared" si="138"/>
        <v>0.05</v>
      </c>
      <c r="AJ148">
        <f t="shared" si="139"/>
        <v>0</v>
      </c>
      <c r="AK148">
        <v>300.02</v>
      </c>
      <c r="AL148">
        <v>35.049999999999997</v>
      </c>
      <c r="AM148">
        <v>4.67</v>
      </c>
      <c r="AN148">
        <v>0.64</v>
      </c>
      <c r="AO148">
        <v>260.3</v>
      </c>
      <c r="AP148">
        <v>0</v>
      </c>
      <c r="AQ148">
        <v>26.24</v>
      </c>
      <c r="AR148">
        <v>0.05</v>
      </c>
      <c r="AS148">
        <v>0</v>
      </c>
      <c r="AT148">
        <v>95</v>
      </c>
      <c r="AU148">
        <v>65</v>
      </c>
      <c r="AV148">
        <v>1</v>
      </c>
      <c r="AW148">
        <v>1</v>
      </c>
      <c r="AZ148">
        <v>6.08</v>
      </c>
      <c r="BA148">
        <v>6.08</v>
      </c>
      <c r="BB148">
        <v>6.08</v>
      </c>
      <c r="BC148">
        <v>6.08</v>
      </c>
      <c r="BD148" t="s">
        <v>3</v>
      </c>
      <c r="BE148" t="s">
        <v>3</v>
      </c>
      <c r="BF148" t="s">
        <v>3</v>
      </c>
      <c r="BG148" t="s">
        <v>3</v>
      </c>
      <c r="BH148">
        <v>0</v>
      </c>
      <c r="BI148">
        <v>2</v>
      </c>
      <c r="BJ148" t="s">
        <v>457</v>
      </c>
      <c r="BM148">
        <v>108001</v>
      </c>
      <c r="BN148">
        <v>0</v>
      </c>
      <c r="BO148" t="s">
        <v>3</v>
      </c>
      <c r="BP148">
        <v>0</v>
      </c>
      <c r="BQ148">
        <v>3</v>
      </c>
      <c r="BR148">
        <v>0</v>
      </c>
      <c r="BS148">
        <v>6.08</v>
      </c>
      <c r="BT148">
        <v>1</v>
      </c>
      <c r="BU148">
        <v>1</v>
      </c>
      <c r="BV148">
        <v>1</v>
      </c>
      <c r="BW148">
        <v>1</v>
      </c>
      <c r="BX148">
        <v>1</v>
      </c>
      <c r="BY148" t="s">
        <v>3</v>
      </c>
      <c r="BZ148">
        <v>95</v>
      </c>
      <c r="CA148">
        <v>65</v>
      </c>
      <c r="CF148">
        <v>0</v>
      </c>
      <c r="CG148">
        <v>0</v>
      </c>
      <c r="CM148">
        <v>0</v>
      </c>
      <c r="CN148" t="s">
        <v>3</v>
      </c>
      <c r="CO148">
        <v>0</v>
      </c>
      <c r="CP148">
        <f t="shared" si="140"/>
        <v>72.959999999999994</v>
      </c>
      <c r="CQ148">
        <f t="shared" si="141"/>
        <v>213.10399999999998</v>
      </c>
      <c r="CR148">
        <f t="shared" si="142"/>
        <v>28.393599999999999</v>
      </c>
      <c r="CS148">
        <f t="shared" si="143"/>
        <v>3.8912</v>
      </c>
      <c r="CT148">
        <f t="shared" si="144"/>
        <v>1582.624</v>
      </c>
      <c r="CU148">
        <f t="shared" si="145"/>
        <v>0</v>
      </c>
      <c r="CV148">
        <f t="shared" si="146"/>
        <v>26.24</v>
      </c>
      <c r="CW148">
        <f t="shared" si="147"/>
        <v>0.05</v>
      </c>
      <c r="CX148">
        <f t="shared" si="148"/>
        <v>0</v>
      </c>
      <c r="CY148">
        <f t="shared" si="149"/>
        <v>60.286999999999999</v>
      </c>
      <c r="CZ148">
        <f t="shared" si="150"/>
        <v>41.248999999999995</v>
      </c>
      <c r="DC148" t="s">
        <v>3</v>
      </c>
      <c r="DD148" t="s">
        <v>3</v>
      </c>
      <c r="DE148" t="s">
        <v>3</v>
      </c>
      <c r="DF148" t="s">
        <v>3</v>
      </c>
      <c r="DG148" t="s">
        <v>3</v>
      </c>
      <c r="DH148" t="s">
        <v>3</v>
      </c>
      <c r="DI148" t="s">
        <v>3</v>
      </c>
      <c r="DJ148" t="s">
        <v>3</v>
      </c>
      <c r="DK148" t="s">
        <v>3</v>
      </c>
      <c r="DL148" t="s">
        <v>3</v>
      </c>
      <c r="DM148" t="s">
        <v>3</v>
      </c>
      <c r="DN148">
        <v>0</v>
      </c>
      <c r="DO148">
        <v>0</v>
      </c>
      <c r="DP148">
        <v>1</v>
      </c>
      <c r="DQ148">
        <v>1</v>
      </c>
      <c r="DU148">
        <v>1013</v>
      </c>
      <c r="DV148" t="s">
        <v>408</v>
      </c>
      <c r="DW148" t="s">
        <v>408</v>
      </c>
      <c r="DX148">
        <v>1</v>
      </c>
      <c r="EE148">
        <v>39174386</v>
      </c>
      <c r="EF148">
        <v>3</v>
      </c>
      <c r="EG148" t="s">
        <v>378</v>
      </c>
      <c r="EH148">
        <v>0</v>
      </c>
      <c r="EI148" t="s">
        <v>3</v>
      </c>
      <c r="EJ148">
        <v>2</v>
      </c>
      <c r="EK148">
        <v>108001</v>
      </c>
      <c r="EL148" t="s">
        <v>379</v>
      </c>
      <c r="EM148" t="s">
        <v>380</v>
      </c>
      <c r="EO148" t="s">
        <v>3</v>
      </c>
      <c r="EQ148">
        <v>0</v>
      </c>
      <c r="ER148">
        <v>300.02</v>
      </c>
      <c r="ES148">
        <v>35.049999999999997</v>
      </c>
      <c r="ET148">
        <v>4.67</v>
      </c>
      <c r="EU148">
        <v>0.64</v>
      </c>
      <c r="EV148">
        <v>260.3</v>
      </c>
      <c r="EW148">
        <v>26.24</v>
      </c>
      <c r="EX148">
        <v>0.05</v>
      </c>
      <c r="EY148">
        <v>0</v>
      </c>
      <c r="FQ148">
        <v>0</v>
      </c>
      <c r="FR148">
        <f t="shared" si="151"/>
        <v>0</v>
      </c>
      <c r="FS148">
        <v>0</v>
      </c>
      <c r="FX148">
        <v>95</v>
      </c>
      <c r="FY148">
        <v>65</v>
      </c>
      <c r="GA148" t="s">
        <v>3</v>
      </c>
      <c r="GD148">
        <v>0</v>
      </c>
      <c r="GF148">
        <v>367092923</v>
      </c>
      <c r="GG148">
        <v>1</v>
      </c>
      <c r="GH148">
        <v>1</v>
      </c>
      <c r="GI148">
        <v>4</v>
      </c>
      <c r="GJ148">
        <v>0</v>
      </c>
      <c r="GK148">
        <f>ROUND(R148*(R12)/100,2)</f>
        <v>0</v>
      </c>
      <c r="GL148">
        <f t="shared" si="152"/>
        <v>0</v>
      </c>
      <c r="GM148">
        <f t="shared" si="153"/>
        <v>174.5</v>
      </c>
      <c r="GN148">
        <f t="shared" si="154"/>
        <v>0</v>
      </c>
      <c r="GO148">
        <f t="shared" si="155"/>
        <v>174.5</v>
      </c>
      <c r="GP148">
        <f t="shared" si="156"/>
        <v>0</v>
      </c>
      <c r="GR148">
        <v>0</v>
      </c>
      <c r="GS148">
        <v>3</v>
      </c>
      <c r="GT148">
        <v>0</v>
      </c>
      <c r="GU148" t="s">
        <v>3</v>
      </c>
      <c r="GV148">
        <f t="shared" si="157"/>
        <v>0</v>
      </c>
      <c r="GW148">
        <v>1</v>
      </c>
      <c r="GX148">
        <f t="shared" si="158"/>
        <v>0</v>
      </c>
      <c r="HA148">
        <v>0</v>
      </c>
      <c r="HB148">
        <v>0</v>
      </c>
      <c r="IK148">
        <v>0</v>
      </c>
    </row>
    <row r="149" spans="1:245" x14ac:dyDescent="0.2">
      <c r="A149">
        <v>18</v>
      </c>
      <c r="B149">
        <v>1</v>
      </c>
      <c r="E149" t="s">
        <v>458</v>
      </c>
      <c r="F149" t="s">
        <v>459</v>
      </c>
      <c r="G149" t="s">
        <v>460</v>
      </c>
      <c r="H149" t="s">
        <v>452</v>
      </c>
      <c r="I149">
        <f>I148*J149</f>
        <v>0.4</v>
      </c>
      <c r="J149">
        <v>10</v>
      </c>
      <c r="O149">
        <f t="shared" si="120"/>
        <v>172.67</v>
      </c>
      <c r="P149">
        <f t="shared" si="121"/>
        <v>172.67</v>
      </c>
      <c r="Q149">
        <f t="shared" si="122"/>
        <v>0</v>
      </c>
      <c r="R149">
        <f t="shared" si="123"/>
        <v>0</v>
      </c>
      <c r="S149">
        <f t="shared" si="124"/>
        <v>0</v>
      </c>
      <c r="T149">
        <f t="shared" si="125"/>
        <v>0</v>
      </c>
      <c r="U149">
        <f t="shared" si="126"/>
        <v>0</v>
      </c>
      <c r="V149">
        <f t="shared" si="127"/>
        <v>0</v>
      </c>
      <c r="W149">
        <f t="shared" si="128"/>
        <v>0</v>
      </c>
      <c r="X149">
        <f t="shared" si="129"/>
        <v>0</v>
      </c>
      <c r="Y149">
        <f t="shared" si="130"/>
        <v>0</v>
      </c>
      <c r="AA149">
        <v>39269648</v>
      </c>
      <c r="AB149">
        <f t="shared" si="131"/>
        <v>71</v>
      </c>
      <c r="AC149">
        <f t="shared" si="132"/>
        <v>71</v>
      </c>
      <c r="AD149">
        <f t="shared" si="133"/>
        <v>0</v>
      </c>
      <c r="AE149">
        <f t="shared" si="134"/>
        <v>0</v>
      </c>
      <c r="AF149">
        <f t="shared" si="135"/>
        <v>0</v>
      </c>
      <c r="AG149">
        <f t="shared" si="136"/>
        <v>0</v>
      </c>
      <c r="AH149">
        <f t="shared" si="137"/>
        <v>0</v>
      </c>
      <c r="AI149">
        <f t="shared" si="138"/>
        <v>0</v>
      </c>
      <c r="AJ149">
        <f t="shared" si="139"/>
        <v>0</v>
      </c>
      <c r="AK149">
        <v>71</v>
      </c>
      <c r="AL149">
        <v>71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95</v>
      </c>
      <c r="AU149">
        <v>65</v>
      </c>
      <c r="AV149">
        <v>1</v>
      </c>
      <c r="AW149">
        <v>1</v>
      </c>
      <c r="AZ149">
        <v>6.08</v>
      </c>
      <c r="BA149">
        <v>1</v>
      </c>
      <c r="BB149">
        <v>1</v>
      </c>
      <c r="BC149">
        <v>6.08</v>
      </c>
      <c r="BD149" t="s">
        <v>3</v>
      </c>
      <c r="BE149" t="s">
        <v>3</v>
      </c>
      <c r="BF149" t="s">
        <v>3</v>
      </c>
      <c r="BG149" t="s">
        <v>3</v>
      </c>
      <c r="BH149">
        <v>3</v>
      </c>
      <c r="BI149">
        <v>2</v>
      </c>
      <c r="BJ149" t="s">
        <v>461</v>
      </c>
      <c r="BM149">
        <v>108001</v>
      </c>
      <c r="BN149">
        <v>0</v>
      </c>
      <c r="BO149" t="s">
        <v>3</v>
      </c>
      <c r="BP149">
        <v>0</v>
      </c>
      <c r="BQ149">
        <v>3</v>
      </c>
      <c r="BR149">
        <v>0</v>
      </c>
      <c r="BS149">
        <v>1</v>
      </c>
      <c r="BT149">
        <v>1</v>
      </c>
      <c r="BU149">
        <v>1</v>
      </c>
      <c r="BV149">
        <v>1</v>
      </c>
      <c r="BW149">
        <v>1</v>
      </c>
      <c r="BX149">
        <v>1</v>
      </c>
      <c r="BY149" t="s">
        <v>3</v>
      </c>
      <c r="BZ149">
        <v>95</v>
      </c>
      <c r="CA149">
        <v>65</v>
      </c>
      <c r="CF149">
        <v>0</v>
      </c>
      <c r="CG149">
        <v>0</v>
      </c>
      <c r="CM149">
        <v>0</v>
      </c>
      <c r="CN149" t="s">
        <v>3</v>
      </c>
      <c r="CO149">
        <v>0</v>
      </c>
      <c r="CP149">
        <f t="shared" si="140"/>
        <v>172.67</v>
      </c>
      <c r="CQ149">
        <f t="shared" si="141"/>
        <v>431.68</v>
      </c>
      <c r="CR149">
        <f t="shared" si="142"/>
        <v>0</v>
      </c>
      <c r="CS149">
        <f t="shared" si="143"/>
        <v>0</v>
      </c>
      <c r="CT149">
        <f t="shared" si="144"/>
        <v>0</v>
      </c>
      <c r="CU149">
        <f t="shared" si="145"/>
        <v>0</v>
      </c>
      <c r="CV149">
        <f t="shared" si="146"/>
        <v>0</v>
      </c>
      <c r="CW149">
        <f t="shared" si="147"/>
        <v>0</v>
      </c>
      <c r="CX149">
        <f t="shared" si="148"/>
        <v>0</v>
      </c>
      <c r="CY149">
        <f t="shared" si="149"/>
        <v>0</v>
      </c>
      <c r="CZ149">
        <f t="shared" si="150"/>
        <v>0</v>
      </c>
      <c r="DC149" t="s">
        <v>3</v>
      </c>
      <c r="DD149" t="s">
        <v>3</v>
      </c>
      <c r="DE149" t="s">
        <v>3</v>
      </c>
      <c r="DF149" t="s">
        <v>3</v>
      </c>
      <c r="DG149" t="s">
        <v>3</v>
      </c>
      <c r="DH149" t="s">
        <v>3</v>
      </c>
      <c r="DI149" t="s">
        <v>3</v>
      </c>
      <c r="DJ149" t="s">
        <v>3</v>
      </c>
      <c r="DK149" t="s">
        <v>3</v>
      </c>
      <c r="DL149" t="s">
        <v>3</v>
      </c>
      <c r="DM149" t="s">
        <v>3</v>
      </c>
      <c r="DN149">
        <v>0</v>
      </c>
      <c r="DO149">
        <v>0</v>
      </c>
      <c r="DP149">
        <v>1</v>
      </c>
      <c r="DQ149">
        <v>1</v>
      </c>
      <c r="DU149">
        <v>1010</v>
      </c>
      <c r="DV149" t="s">
        <v>452</v>
      </c>
      <c r="DW149" t="s">
        <v>452</v>
      </c>
      <c r="DX149">
        <v>10</v>
      </c>
      <c r="EE149">
        <v>39174386</v>
      </c>
      <c r="EF149">
        <v>3</v>
      </c>
      <c r="EG149" t="s">
        <v>378</v>
      </c>
      <c r="EH149">
        <v>0</v>
      </c>
      <c r="EI149" t="s">
        <v>3</v>
      </c>
      <c r="EJ149">
        <v>2</v>
      </c>
      <c r="EK149">
        <v>108001</v>
      </c>
      <c r="EL149" t="s">
        <v>379</v>
      </c>
      <c r="EM149" t="s">
        <v>380</v>
      </c>
      <c r="EO149" t="s">
        <v>3</v>
      </c>
      <c r="EQ149">
        <v>0</v>
      </c>
      <c r="ER149">
        <v>71</v>
      </c>
      <c r="ES149">
        <v>71</v>
      </c>
      <c r="ET149">
        <v>0</v>
      </c>
      <c r="EU149">
        <v>0</v>
      </c>
      <c r="EV149">
        <v>0</v>
      </c>
      <c r="EW149">
        <v>0</v>
      </c>
      <c r="EX149">
        <v>0</v>
      </c>
      <c r="FQ149">
        <v>0</v>
      </c>
      <c r="FR149">
        <f t="shared" si="151"/>
        <v>0</v>
      </c>
      <c r="FS149">
        <v>0</v>
      </c>
      <c r="FX149">
        <v>95</v>
      </c>
      <c r="FY149">
        <v>65</v>
      </c>
      <c r="GA149" t="s">
        <v>3</v>
      </c>
      <c r="GD149">
        <v>0</v>
      </c>
      <c r="GF149">
        <v>-157602497</v>
      </c>
      <c r="GG149">
        <v>1</v>
      </c>
      <c r="GH149">
        <v>1</v>
      </c>
      <c r="GI149">
        <v>4</v>
      </c>
      <c r="GJ149">
        <v>0</v>
      </c>
      <c r="GK149">
        <f>ROUND(R149*(R12)/100,2)</f>
        <v>0</v>
      </c>
      <c r="GL149">
        <f t="shared" si="152"/>
        <v>0</v>
      </c>
      <c r="GM149">
        <f t="shared" si="153"/>
        <v>172.67</v>
      </c>
      <c r="GN149">
        <f t="shared" si="154"/>
        <v>0</v>
      </c>
      <c r="GO149">
        <f t="shared" si="155"/>
        <v>172.67</v>
      </c>
      <c r="GP149">
        <f t="shared" si="156"/>
        <v>0</v>
      </c>
      <c r="GR149">
        <v>0</v>
      </c>
      <c r="GS149">
        <v>3</v>
      </c>
      <c r="GT149">
        <v>0</v>
      </c>
      <c r="GU149" t="s">
        <v>3</v>
      </c>
      <c r="GV149">
        <f t="shared" si="157"/>
        <v>0</v>
      </c>
      <c r="GW149">
        <v>1</v>
      </c>
      <c r="GX149">
        <f t="shared" si="158"/>
        <v>0</v>
      </c>
      <c r="HA149">
        <v>0</v>
      </c>
      <c r="HB149">
        <v>0</v>
      </c>
      <c r="IK149">
        <v>0</v>
      </c>
    </row>
    <row r="150" spans="1:245" x14ac:dyDescent="0.2">
      <c r="A150">
        <v>17</v>
      </c>
      <c r="B150">
        <v>1</v>
      </c>
      <c r="C150">
        <f>ROW(SmtRes!A257)</f>
        <v>257</v>
      </c>
      <c r="E150" t="s">
        <v>462</v>
      </c>
      <c r="F150" t="s">
        <v>463</v>
      </c>
      <c r="G150" t="s">
        <v>464</v>
      </c>
      <c r="H150" t="s">
        <v>37</v>
      </c>
      <c r="I150">
        <v>106</v>
      </c>
      <c r="J150">
        <v>0</v>
      </c>
      <c r="O150">
        <f t="shared" si="120"/>
        <v>3409.3</v>
      </c>
      <c r="P150">
        <f t="shared" si="121"/>
        <v>264.24</v>
      </c>
      <c r="Q150">
        <f t="shared" si="122"/>
        <v>0</v>
      </c>
      <c r="R150">
        <f t="shared" si="123"/>
        <v>0</v>
      </c>
      <c r="S150">
        <f t="shared" si="124"/>
        <v>3145.06</v>
      </c>
      <c r="T150">
        <f t="shared" si="125"/>
        <v>0</v>
      </c>
      <c r="U150">
        <f t="shared" si="126"/>
        <v>53</v>
      </c>
      <c r="V150">
        <f t="shared" si="127"/>
        <v>0</v>
      </c>
      <c r="W150">
        <f t="shared" si="128"/>
        <v>0</v>
      </c>
      <c r="X150">
        <f t="shared" si="129"/>
        <v>2516.0500000000002</v>
      </c>
      <c r="Y150">
        <f t="shared" si="130"/>
        <v>1887.04</v>
      </c>
      <c r="AA150">
        <v>39269648</v>
      </c>
      <c r="AB150">
        <f t="shared" si="131"/>
        <v>5.29</v>
      </c>
      <c r="AC150">
        <f t="shared" si="132"/>
        <v>0.41</v>
      </c>
      <c r="AD150">
        <f t="shared" si="133"/>
        <v>0</v>
      </c>
      <c r="AE150">
        <f t="shared" si="134"/>
        <v>0</v>
      </c>
      <c r="AF150">
        <f t="shared" si="135"/>
        <v>4.88</v>
      </c>
      <c r="AG150">
        <f t="shared" si="136"/>
        <v>0</v>
      </c>
      <c r="AH150">
        <f t="shared" si="137"/>
        <v>0.5</v>
      </c>
      <c r="AI150">
        <f t="shared" si="138"/>
        <v>0</v>
      </c>
      <c r="AJ150">
        <f t="shared" si="139"/>
        <v>0</v>
      </c>
      <c r="AK150">
        <v>5.29</v>
      </c>
      <c r="AL150">
        <v>0.41</v>
      </c>
      <c r="AM150">
        <v>0</v>
      </c>
      <c r="AN150">
        <v>0</v>
      </c>
      <c r="AO150">
        <v>4.88</v>
      </c>
      <c r="AP150">
        <v>0</v>
      </c>
      <c r="AQ150">
        <v>0.5</v>
      </c>
      <c r="AR150">
        <v>0</v>
      </c>
      <c r="AS150">
        <v>0</v>
      </c>
      <c r="AT150">
        <v>80</v>
      </c>
      <c r="AU150">
        <v>60</v>
      </c>
      <c r="AV150">
        <v>1</v>
      </c>
      <c r="AW150">
        <v>1</v>
      </c>
      <c r="AZ150">
        <v>6.08</v>
      </c>
      <c r="BA150">
        <v>6.08</v>
      </c>
      <c r="BB150">
        <v>6.08</v>
      </c>
      <c r="BC150">
        <v>6.08</v>
      </c>
      <c r="BD150" t="s">
        <v>3</v>
      </c>
      <c r="BE150" t="s">
        <v>3</v>
      </c>
      <c r="BF150" t="s">
        <v>3</v>
      </c>
      <c r="BG150" t="s">
        <v>3</v>
      </c>
      <c r="BH150">
        <v>0</v>
      </c>
      <c r="BI150">
        <v>2</v>
      </c>
      <c r="BJ150" t="s">
        <v>465</v>
      </c>
      <c r="BM150">
        <v>110011</v>
      </c>
      <c r="BN150">
        <v>0</v>
      </c>
      <c r="BO150" t="s">
        <v>3</v>
      </c>
      <c r="BP150">
        <v>0</v>
      </c>
      <c r="BQ150">
        <v>3</v>
      </c>
      <c r="BR150">
        <v>0</v>
      </c>
      <c r="BS150">
        <v>6.08</v>
      </c>
      <c r="BT150">
        <v>1</v>
      </c>
      <c r="BU150">
        <v>1</v>
      </c>
      <c r="BV150">
        <v>1</v>
      </c>
      <c r="BW150">
        <v>1</v>
      </c>
      <c r="BX150">
        <v>1</v>
      </c>
      <c r="BY150" t="s">
        <v>3</v>
      </c>
      <c r="BZ150">
        <v>80</v>
      </c>
      <c r="CA150">
        <v>60</v>
      </c>
      <c r="CF150">
        <v>0</v>
      </c>
      <c r="CG150">
        <v>0</v>
      </c>
      <c r="CM150">
        <v>0</v>
      </c>
      <c r="CN150" t="s">
        <v>3</v>
      </c>
      <c r="CO150">
        <v>0</v>
      </c>
      <c r="CP150">
        <f t="shared" si="140"/>
        <v>3409.3</v>
      </c>
      <c r="CQ150">
        <f t="shared" si="141"/>
        <v>2.4927999999999999</v>
      </c>
      <c r="CR150">
        <f t="shared" si="142"/>
        <v>0</v>
      </c>
      <c r="CS150">
        <f t="shared" si="143"/>
        <v>0</v>
      </c>
      <c r="CT150">
        <f t="shared" si="144"/>
        <v>29.670400000000001</v>
      </c>
      <c r="CU150">
        <f t="shared" si="145"/>
        <v>0</v>
      </c>
      <c r="CV150">
        <f t="shared" si="146"/>
        <v>0.5</v>
      </c>
      <c r="CW150">
        <f t="shared" si="147"/>
        <v>0</v>
      </c>
      <c r="CX150">
        <f t="shared" si="148"/>
        <v>0</v>
      </c>
      <c r="CY150">
        <f t="shared" si="149"/>
        <v>2516.0479999999998</v>
      </c>
      <c r="CZ150">
        <f t="shared" si="150"/>
        <v>1887.0360000000001</v>
      </c>
      <c r="DC150" t="s">
        <v>3</v>
      </c>
      <c r="DD150" t="s">
        <v>3</v>
      </c>
      <c r="DE150" t="s">
        <v>3</v>
      </c>
      <c r="DF150" t="s">
        <v>3</v>
      </c>
      <c r="DG150" t="s">
        <v>3</v>
      </c>
      <c r="DH150" t="s">
        <v>3</v>
      </c>
      <c r="DI150" t="s">
        <v>3</v>
      </c>
      <c r="DJ150" t="s">
        <v>3</v>
      </c>
      <c r="DK150" t="s">
        <v>3</v>
      </c>
      <c r="DL150" t="s">
        <v>3</v>
      </c>
      <c r="DM150" t="s">
        <v>3</v>
      </c>
      <c r="DN150">
        <v>0</v>
      </c>
      <c r="DO150">
        <v>0</v>
      </c>
      <c r="DP150">
        <v>1</v>
      </c>
      <c r="DQ150">
        <v>1</v>
      </c>
      <c r="DU150">
        <v>1013</v>
      </c>
      <c r="DV150" t="s">
        <v>37</v>
      </c>
      <c r="DW150" t="s">
        <v>37</v>
      </c>
      <c r="DX150">
        <v>1</v>
      </c>
      <c r="EE150">
        <v>39174433</v>
      </c>
      <c r="EF150">
        <v>3</v>
      </c>
      <c r="EG150" t="s">
        <v>378</v>
      </c>
      <c r="EH150">
        <v>0</v>
      </c>
      <c r="EI150" t="s">
        <v>3</v>
      </c>
      <c r="EJ150">
        <v>2</v>
      </c>
      <c r="EK150">
        <v>110011</v>
      </c>
      <c r="EL150" t="s">
        <v>466</v>
      </c>
      <c r="EM150" t="s">
        <v>467</v>
      </c>
      <c r="EO150" t="s">
        <v>3</v>
      </c>
      <c r="EQ150">
        <v>0</v>
      </c>
      <c r="ER150">
        <v>5.29</v>
      </c>
      <c r="ES150">
        <v>0.41</v>
      </c>
      <c r="ET150">
        <v>0</v>
      </c>
      <c r="EU150">
        <v>0</v>
      </c>
      <c r="EV150">
        <v>4.88</v>
      </c>
      <c r="EW150">
        <v>0.5</v>
      </c>
      <c r="EX150">
        <v>0</v>
      </c>
      <c r="EY150">
        <v>0</v>
      </c>
      <c r="FQ150">
        <v>0</v>
      </c>
      <c r="FR150">
        <f t="shared" si="151"/>
        <v>0</v>
      </c>
      <c r="FS150">
        <v>0</v>
      </c>
      <c r="FX150">
        <v>80</v>
      </c>
      <c r="FY150">
        <v>60</v>
      </c>
      <c r="GA150" t="s">
        <v>3</v>
      </c>
      <c r="GD150">
        <v>0</v>
      </c>
      <c r="GF150">
        <v>-223802661</v>
      </c>
      <c r="GG150">
        <v>1</v>
      </c>
      <c r="GH150">
        <v>1</v>
      </c>
      <c r="GI150">
        <v>4</v>
      </c>
      <c r="GJ150">
        <v>0</v>
      </c>
      <c r="GK150">
        <f>ROUND(R150*(R12)/100,2)</f>
        <v>0</v>
      </c>
      <c r="GL150">
        <f t="shared" si="152"/>
        <v>0</v>
      </c>
      <c r="GM150">
        <f t="shared" si="153"/>
        <v>7812.39</v>
      </c>
      <c r="GN150">
        <f t="shared" si="154"/>
        <v>0</v>
      </c>
      <c r="GO150">
        <f t="shared" si="155"/>
        <v>7812.39</v>
      </c>
      <c r="GP150">
        <f t="shared" si="156"/>
        <v>0</v>
      </c>
      <c r="GR150">
        <v>0</v>
      </c>
      <c r="GS150">
        <v>3</v>
      </c>
      <c r="GT150">
        <v>0</v>
      </c>
      <c r="GU150" t="s">
        <v>3</v>
      </c>
      <c r="GV150">
        <f t="shared" si="157"/>
        <v>0</v>
      </c>
      <c r="GW150">
        <v>1</v>
      </c>
      <c r="GX150">
        <f t="shared" si="158"/>
        <v>0</v>
      </c>
      <c r="HA150">
        <v>0</v>
      </c>
      <c r="HB150">
        <v>0</v>
      </c>
      <c r="IK150">
        <v>0</v>
      </c>
    </row>
    <row r="151" spans="1:245" x14ac:dyDescent="0.2">
      <c r="A151">
        <v>18</v>
      </c>
      <c r="B151">
        <v>1</v>
      </c>
      <c r="E151" t="s">
        <v>468</v>
      </c>
      <c r="F151" t="s">
        <v>469</v>
      </c>
      <c r="G151" t="s">
        <v>470</v>
      </c>
      <c r="H151" t="s">
        <v>452</v>
      </c>
      <c r="I151">
        <f>I150*J151</f>
        <v>7</v>
      </c>
      <c r="J151">
        <v>6.6037735849056603E-2</v>
      </c>
      <c r="O151">
        <f t="shared" si="120"/>
        <v>1889.66</v>
      </c>
      <c r="P151">
        <f t="shared" si="121"/>
        <v>1889.66</v>
      </c>
      <c r="Q151">
        <f t="shared" si="122"/>
        <v>0</v>
      </c>
      <c r="R151">
        <f t="shared" si="123"/>
        <v>0</v>
      </c>
      <c r="S151">
        <f t="shared" si="124"/>
        <v>0</v>
      </c>
      <c r="T151">
        <f t="shared" si="125"/>
        <v>0</v>
      </c>
      <c r="U151">
        <f t="shared" si="126"/>
        <v>0</v>
      </c>
      <c r="V151">
        <f t="shared" si="127"/>
        <v>0</v>
      </c>
      <c r="W151">
        <f t="shared" si="128"/>
        <v>0</v>
      </c>
      <c r="X151">
        <f t="shared" si="129"/>
        <v>0</v>
      </c>
      <c r="Y151">
        <f t="shared" si="130"/>
        <v>0</v>
      </c>
      <c r="AA151">
        <v>39269648</v>
      </c>
      <c r="AB151">
        <f t="shared" si="131"/>
        <v>44.4</v>
      </c>
      <c r="AC151">
        <f t="shared" si="132"/>
        <v>44.4</v>
      </c>
      <c r="AD151">
        <f t="shared" si="133"/>
        <v>0</v>
      </c>
      <c r="AE151">
        <f t="shared" si="134"/>
        <v>0</v>
      </c>
      <c r="AF151">
        <f t="shared" si="135"/>
        <v>0</v>
      </c>
      <c r="AG151">
        <f t="shared" si="136"/>
        <v>0</v>
      </c>
      <c r="AH151">
        <f t="shared" si="137"/>
        <v>0</v>
      </c>
      <c r="AI151">
        <f t="shared" si="138"/>
        <v>0</v>
      </c>
      <c r="AJ151">
        <f t="shared" si="139"/>
        <v>0</v>
      </c>
      <c r="AK151">
        <v>44.4</v>
      </c>
      <c r="AL151">
        <v>44.4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80</v>
      </c>
      <c r="AU151">
        <v>60</v>
      </c>
      <c r="AV151">
        <v>1</v>
      </c>
      <c r="AW151">
        <v>1</v>
      </c>
      <c r="AZ151">
        <v>6.08</v>
      </c>
      <c r="BA151">
        <v>1</v>
      </c>
      <c r="BB151">
        <v>1</v>
      </c>
      <c r="BC151">
        <v>6.08</v>
      </c>
      <c r="BD151" t="s">
        <v>3</v>
      </c>
      <c r="BE151" t="s">
        <v>3</v>
      </c>
      <c r="BF151" t="s">
        <v>3</v>
      </c>
      <c r="BG151" t="s">
        <v>3</v>
      </c>
      <c r="BH151">
        <v>3</v>
      </c>
      <c r="BI151">
        <v>2</v>
      </c>
      <c r="BJ151" t="s">
        <v>471</v>
      </c>
      <c r="BM151">
        <v>110011</v>
      </c>
      <c r="BN151">
        <v>0</v>
      </c>
      <c r="BO151" t="s">
        <v>3</v>
      </c>
      <c r="BP151">
        <v>0</v>
      </c>
      <c r="BQ151">
        <v>3</v>
      </c>
      <c r="BR151">
        <v>0</v>
      </c>
      <c r="BS151">
        <v>1</v>
      </c>
      <c r="BT151">
        <v>1</v>
      </c>
      <c r="BU151">
        <v>1</v>
      </c>
      <c r="BV151">
        <v>1</v>
      </c>
      <c r="BW151">
        <v>1</v>
      </c>
      <c r="BX151">
        <v>1</v>
      </c>
      <c r="BY151" t="s">
        <v>3</v>
      </c>
      <c r="BZ151">
        <v>80</v>
      </c>
      <c r="CA151">
        <v>60</v>
      </c>
      <c r="CF151">
        <v>0</v>
      </c>
      <c r="CG151">
        <v>0</v>
      </c>
      <c r="CM151">
        <v>0</v>
      </c>
      <c r="CN151" t="s">
        <v>3</v>
      </c>
      <c r="CO151">
        <v>0</v>
      </c>
      <c r="CP151">
        <f t="shared" si="140"/>
        <v>1889.66</v>
      </c>
      <c r="CQ151">
        <f t="shared" si="141"/>
        <v>269.952</v>
      </c>
      <c r="CR151">
        <f t="shared" si="142"/>
        <v>0</v>
      </c>
      <c r="CS151">
        <f t="shared" si="143"/>
        <v>0</v>
      </c>
      <c r="CT151">
        <f t="shared" si="144"/>
        <v>0</v>
      </c>
      <c r="CU151">
        <f t="shared" si="145"/>
        <v>0</v>
      </c>
      <c r="CV151">
        <f t="shared" si="146"/>
        <v>0</v>
      </c>
      <c r="CW151">
        <f t="shared" si="147"/>
        <v>0</v>
      </c>
      <c r="CX151">
        <f t="shared" si="148"/>
        <v>0</v>
      </c>
      <c r="CY151">
        <f t="shared" si="149"/>
        <v>0</v>
      </c>
      <c r="CZ151">
        <f t="shared" si="150"/>
        <v>0</v>
      </c>
      <c r="DC151" t="s">
        <v>3</v>
      </c>
      <c r="DD151" t="s">
        <v>3</v>
      </c>
      <c r="DE151" t="s">
        <v>3</v>
      </c>
      <c r="DF151" t="s">
        <v>3</v>
      </c>
      <c r="DG151" t="s">
        <v>3</v>
      </c>
      <c r="DH151" t="s">
        <v>3</v>
      </c>
      <c r="DI151" t="s">
        <v>3</v>
      </c>
      <c r="DJ151" t="s">
        <v>3</v>
      </c>
      <c r="DK151" t="s">
        <v>3</v>
      </c>
      <c r="DL151" t="s">
        <v>3</v>
      </c>
      <c r="DM151" t="s">
        <v>3</v>
      </c>
      <c r="DN151">
        <v>0</v>
      </c>
      <c r="DO151">
        <v>0</v>
      </c>
      <c r="DP151">
        <v>1</v>
      </c>
      <c r="DQ151">
        <v>1</v>
      </c>
      <c r="DU151">
        <v>1010</v>
      </c>
      <c r="DV151" t="s">
        <v>452</v>
      </c>
      <c r="DW151" t="s">
        <v>452</v>
      </c>
      <c r="DX151">
        <v>10</v>
      </c>
      <c r="EE151">
        <v>39174433</v>
      </c>
      <c r="EF151">
        <v>3</v>
      </c>
      <c r="EG151" t="s">
        <v>378</v>
      </c>
      <c r="EH151">
        <v>0</v>
      </c>
      <c r="EI151" t="s">
        <v>3</v>
      </c>
      <c r="EJ151">
        <v>2</v>
      </c>
      <c r="EK151">
        <v>110011</v>
      </c>
      <c r="EL151" t="s">
        <v>466</v>
      </c>
      <c r="EM151" t="s">
        <v>467</v>
      </c>
      <c r="EO151" t="s">
        <v>3</v>
      </c>
      <c r="EQ151">
        <v>0</v>
      </c>
      <c r="ER151">
        <v>44.4</v>
      </c>
      <c r="ES151">
        <v>44.4</v>
      </c>
      <c r="ET151">
        <v>0</v>
      </c>
      <c r="EU151">
        <v>0</v>
      </c>
      <c r="EV151">
        <v>0</v>
      </c>
      <c r="EW151">
        <v>0</v>
      </c>
      <c r="EX151">
        <v>0</v>
      </c>
      <c r="FQ151">
        <v>0</v>
      </c>
      <c r="FR151">
        <f t="shared" si="151"/>
        <v>0</v>
      </c>
      <c r="FS151">
        <v>0</v>
      </c>
      <c r="FX151">
        <v>80</v>
      </c>
      <c r="FY151">
        <v>60</v>
      </c>
      <c r="GA151" t="s">
        <v>3</v>
      </c>
      <c r="GD151">
        <v>0</v>
      </c>
      <c r="GF151">
        <v>-1989513900</v>
      </c>
      <c r="GG151">
        <v>1</v>
      </c>
      <c r="GH151">
        <v>1</v>
      </c>
      <c r="GI151">
        <v>4</v>
      </c>
      <c r="GJ151">
        <v>0</v>
      </c>
      <c r="GK151">
        <f>ROUND(R151*(R12)/100,2)</f>
        <v>0</v>
      </c>
      <c r="GL151">
        <f t="shared" si="152"/>
        <v>0</v>
      </c>
      <c r="GM151">
        <f t="shared" si="153"/>
        <v>1889.66</v>
      </c>
      <c r="GN151">
        <f t="shared" si="154"/>
        <v>0</v>
      </c>
      <c r="GO151">
        <f t="shared" si="155"/>
        <v>1889.66</v>
      </c>
      <c r="GP151">
        <f t="shared" si="156"/>
        <v>0</v>
      </c>
      <c r="GR151">
        <v>0</v>
      </c>
      <c r="GS151">
        <v>3</v>
      </c>
      <c r="GT151">
        <v>0</v>
      </c>
      <c r="GU151" t="s">
        <v>3</v>
      </c>
      <c r="GV151">
        <f t="shared" si="157"/>
        <v>0</v>
      </c>
      <c r="GW151">
        <v>1</v>
      </c>
      <c r="GX151">
        <f t="shared" si="158"/>
        <v>0</v>
      </c>
      <c r="HA151">
        <v>0</v>
      </c>
      <c r="HB151">
        <v>0</v>
      </c>
      <c r="IK151">
        <v>0</v>
      </c>
    </row>
    <row r="152" spans="1:245" x14ac:dyDescent="0.2">
      <c r="A152">
        <v>18</v>
      </c>
      <c r="B152">
        <v>1</v>
      </c>
      <c r="C152">
        <v>257</v>
      </c>
      <c r="E152" t="s">
        <v>472</v>
      </c>
      <c r="F152" t="s">
        <v>473</v>
      </c>
      <c r="G152" t="s">
        <v>474</v>
      </c>
      <c r="H152" t="s">
        <v>452</v>
      </c>
      <c r="I152">
        <f>I150*J152</f>
        <v>3.6</v>
      </c>
      <c r="J152">
        <v>3.3962264150943396E-2</v>
      </c>
      <c r="O152">
        <f t="shared" si="120"/>
        <v>722.3</v>
      </c>
      <c r="P152">
        <f t="shared" si="121"/>
        <v>722.3</v>
      </c>
      <c r="Q152">
        <f t="shared" si="122"/>
        <v>0</v>
      </c>
      <c r="R152">
        <f t="shared" si="123"/>
        <v>0</v>
      </c>
      <c r="S152">
        <f t="shared" si="124"/>
        <v>0</v>
      </c>
      <c r="T152">
        <f t="shared" si="125"/>
        <v>0</v>
      </c>
      <c r="U152">
        <f t="shared" si="126"/>
        <v>0</v>
      </c>
      <c r="V152">
        <f t="shared" si="127"/>
        <v>0</v>
      </c>
      <c r="W152">
        <f t="shared" si="128"/>
        <v>0</v>
      </c>
      <c r="X152">
        <f t="shared" si="129"/>
        <v>0</v>
      </c>
      <c r="Y152">
        <f t="shared" si="130"/>
        <v>0</v>
      </c>
      <c r="AA152">
        <v>39269648</v>
      </c>
      <c r="AB152">
        <f t="shared" si="131"/>
        <v>33</v>
      </c>
      <c r="AC152">
        <f t="shared" si="132"/>
        <v>33</v>
      </c>
      <c r="AD152">
        <f t="shared" si="133"/>
        <v>0</v>
      </c>
      <c r="AE152">
        <f t="shared" si="134"/>
        <v>0</v>
      </c>
      <c r="AF152">
        <f t="shared" si="135"/>
        <v>0</v>
      </c>
      <c r="AG152">
        <f t="shared" si="136"/>
        <v>0</v>
      </c>
      <c r="AH152">
        <f t="shared" si="137"/>
        <v>0</v>
      </c>
      <c r="AI152">
        <f t="shared" si="138"/>
        <v>0</v>
      </c>
      <c r="AJ152">
        <f t="shared" si="139"/>
        <v>0</v>
      </c>
      <c r="AK152">
        <v>33</v>
      </c>
      <c r="AL152">
        <v>33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80</v>
      </c>
      <c r="AU152">
        <v>60</v>
      </c>
      <c r="AV152">
        <v>1</v>
      </c>
      <c r="AW152">
        <v>1</v>
      </c>
      <c r="AZ152">
        <v>6.08</v>
      </c>
      <c r="BA152">
        <v>1</v>
      </c>
      <c r="BB152">
        <v>1</v>
      </c>
      <c r="BC152">
        <v>6.08</v>
      </c>
      <c r="BD152" t="s">
        <v>3</v>
      </c>
      <c r="BE152" t="s">
        <v>3</v>
      </c>
      <c r="BF152" t="s">
        <v>3</v>
      </c>
      <c r="BG152" t="s">
        <v>3</v>
      </c>
      <c r="BH152">
        <v>3</v>
      </c>
      <c r="BI152">
        <v>2</v>
      </c>
      <c r="BJ152" t="s">
        <v>475</v>
      </c>
      <c r="BM152">
        <v>110011</v>
      </c>
      <c r="BN152">
        <v>0</v>
      </c>
      <c r="BO152" t="s">
        <v>3</v>
      </c>
      <c r="BP152">
        <v>0</v>
      </c>
      <c r="BQ152">
        <v>3</v>
      </c>
      <c r="BR152">
        <v>0</v>
      </c>
      <c r="BS152">
        <v>1</v>
      </c>
      <c r="BT152">
        <v>1</v>
      </c>
      <c r="BU152">
        <v>1</v>
      </c>
      <c r="BV152">
        <v>1</v>
      </c>
      <c r="BW152">
        <v>1</v>
      </c>
      <c r="BX152">
        <v>1</v>
      </c>
      <c r="BY152" t="s">
        <v>3</v>
      </c>
      <c r="BZ152">
        <v>80</v>
      </c>
      <c r="CA152">
        <v>60</v>
      </c>
      <c r="CF152">
        <v>0</v>
      </c>
      <c r="CG152">
        <v>0</v>
      </c>
      <c r="CM152">
        <v>0</v>
      </c>
      <c r="CN152" t="s">
        <v>3</v>
      </c>
      <c r="CO152">
        <v>0</v>
      </c>
      <c r="CP152">
        <f t="shared" si="140"/>
        <v>722.3</v>
      </c>
      <c r="CQ152">
        <f t="shared" si="141"/>
        <v>200.64000000000001</v>
      </c>
      <c r="CR152">
        <f t="shared" si="142"/>
        <v>0</v>
      </c>
      <c r="CS152">
        <f t="shared" si="143"/>
        <v>0</v>
      </c>
      <c r="CT152">
        <f t="shared" si="144"/>
        <v>0</v>
      </c>
      <c r="CU152">
        <f t="shared" si="145"/>
        <v>0</v>
      </c>
      <c r="CV152">
        <f t="shared" si="146"/>
        <v>0</v>
      </c>
      <c r="CW152">
        <f t="shared" si="147"/>
        <v>0</v>
      </c>
      <c r="CX152">
        <f t="shared" si="148"/>
        <v>0</v>
      </c>
      <c r="CY152">
        <f t="shared" si="149"/>
        <v>0</v>
      </c>
      <c r="CZ152">
        <f t="shared" si="150"/>
        <v>0</v>
      </c>
      <c r="DC152" t="s">
        <v>3</v>
      </c>
      <c r="DD152" t="s">
        <v>3</v>
      </c>
      <c r="DE152" t="s">
        <v>3</v>
      </c>
      <c r="DF152" t="s">
        <v>3</v>
      </c>
      <c r="DG152" t="s">
        <v>3</v>
      </c>
      <c r="DH152" t="s">
        <v>3</v>
      </c>
      <c r="DI152" t="s">
        <v>3</v>
      </c>
      <c r="DJ152" t="s">
        <v>3</v>
      </c>
      <c r="DK152" t="s">
        <v>3</v>
      </c>
      <c r="DL152" t="s">
        <v>3</v>
      </c>
      <c r="DM152" t="s">
        <v>3</v>
      </c>
      <c r="DN152">
        <v>0</v>
      </c>
      <c r="DO152">
        <v>0</v>
      </c>
      <c r="DP152">
        <v>1</v>
      </c>
      <c r="DQ152">
        <v>1</v>
      </c>
      <c r="DU152">
        <v>1010</v>
      </c>
      <c r="DV152" t="s">
        <v>452</v>
      </c>
      <c r="DW152" t="s">
        <v>452</v>
      </c>
      <c r="DX152">
        <v>10</v>
      </c>
      <c r="EE152">
        <v>39174433</v>
      </c>
      <c r="EF152">
        <v>3</v>
      </c>
      <c r="EG152" t="s">
        <v>378</v>
      </c>
      <c r="EH152">
        <v>0</v>
      </c>
      <c r="EI152" t="s">
        <v>3</v>
      </c>
      <c r="EJ152">
        <v>2</v>
      </c>
      <c r="EK152">
        <v>110011</v>
      </c>
      <c r="EL152" t="s">
        <v>466</v>
      </c>
      <c r="EM152" t="s">
        <v>467</v>
      </c>
      <c r="EO152" t="s">
        <v>3</v>
      </c>
      <c r="EQ152">
        <v>0</v>
      </c>
      <c r="ER152">
        <v>33</v>
      </c>
      <c r="ES152">
        <v>33</v>
      </c>
      <c r="ET152">
        <v>0</v>
      </c>
      <c r="EU152">
        <v>0</v>
      </c>
      <c r="EV152">
        <v>0</v>
      </c>
      <c r="EW152">
        <v>0</v>
      </c>
      <c r="EX152">
        <v>0</v>
      </c>
      <c r="FQ152">
        <v>0</v>
      </c>
      <c r="FR152">
        <f t="shared" si="151"/>
        <v>0</v>
      </c>
      <c r="FS152">
        <v>0</v>
      </c>
      <c r="FX152">
        <v>80</v>
      </c>
      <c r="FY152">
        <v>60</v>
      </c>
      <c r="GA152" t="s">
        <v>3</v>
      </c>
      <c r="GD152">
        <v>0</v>
      </c>
      <c r="GF152">
        <v>-1141668201</v>
      </c>
      <c r="GG152">
        <v>1</v>
      </c>
      <c r="GH152">
        <v>1</v>
      </c>
      <c r="GI152">
        <v>4</v>
      </c>
      <c r="GJ152">
        <v>0</v>
      </c>
      <c r="GK152">
        <f>ROUND(R152*(R12)/100,2)</f>
        <v>0</v>
      </c>
      <c r="GL152">
        <f t="shared" si="152"/>
        <v>0</v>
      </c>
      <c r="GM152">
        <f t="shared" si="153"/>
        <v>722.3</v>
      </c>
      <c r="GN152">
        <f t="shared" si="154"/>
        <v>0</v>
      </c>
      <c r="GO152">
        <f t="shared" si="155"/>
        <v>722.3</v>
      </c>
      <c r="GP152">
        <f t="shared" si="156"/>
        <v>0</v>
      </c>
      <c r="GR152">
        <v>0</v>
      </c>
      <c r="GS152">
        <v>3</v>
      </c>
      <c r="GT152">
        <v>0</v>
      </c>
      <c r="GU152" t="s">
        <v>3</v>
      </c>
      <c r="GV152">
        <f t="shared" si="157"/>
        <v>0</v>
      </c>
      <c r="GW152">
        <v>1</v>
      </c>
      <c r="GX152">
        <f t="shared" si="158"/>
        <v>0</v>
      </c>
      <c r="HA152">
        <v>0</v>
      </c>
      <c r="HB152">
        <v>0</v>
      </c>
      <c r="IK152">
        <v>0</v>
      </c>
    </row>
    <row r="153" spans="1:245" x14ac:dyDescent="0.2">
      <c r="A153">
        <v>17</v>
      </c>
      <c r="B153">
        <v>1</v>
      </c>
      <c r="C153">
        <f>ROW(SmtRes!A259)</f>
        <v>259</v>
      </c>
      <c r="E153" t="s">
        <v>476</v>
      </c>
      <c r="F153" t="s">
        <v>477</v>
      </c>
      <c r="G153" t="s">
        <v>478</v>
      </c>
      <c r="H153" t="s">
        <v>29</v>
      </c>
      <c r="I153">
        <v>3.7</v>
      </c>
      <c r="J153">
        <v>0</v>
      </c>
      <c r="O153">
        <f t="shared" si="120"/>
        <v>4493.13</v>
      </c>
      <c r="P153">
        <f t="shared" si="121"/>
        <v>924.14</v>
      </c>
      <c r="Q153">
        <f t="shared" si="122"/>
        <v>79.86</v>
      </c>
      <c r="R153">
        <f t="shared" si="123"/>
        <v>11.25</v>
      </c>
      <c r="S153">
        <f t="shared" si="124"/>
        <v>3489.13</v>
      </c>
      <c r="T153">
        <f t="shared" si="125"/>
        <v>0</v>
      </c>
      <c r="U153">
        <f t="shared" si="126"/>
        <v>61.050000000000004</v>
      </c>
      <c r="V153">
        <f t="shared" si="127"/>
        <v>0.14800000000000002</v>
      </c>
      <c r="W153">
        <f t="shared" si="128"/>
        <v>0</v>
      </c>
      <c r="X153">
        <f t="shared" si="129"/>
        <v>3325.36</v>
      </c>
      <c r="Y153">
        <f t="shared" si="130"/>
        <v>2275.25</v>
      </c>
      <c r="AA153">
        <v>39269648</v>
      </c>
      <c r="AB153">
        <f t="shared" si="131"/>
        <v>199.73</v>
      </c>
      <c r="AC153">
        <f t="shared" si="132"/>
        <v>41.08</v>
      </c>
      <c r="AD153">
        <f t="shared" si="133"/>
        <v>3.55</v>
      </c>
      <c r="AE153">
        <f t="shared" si="134"/>
        <v>0.5</v>
      </c>
      <c r="AF153">
        <f t="shared" si="135"/>
        <v>155.1</v>
      </c>
      <c r="AG153">
        <f t="shared" si="136"/>
        <v>0</v>
      </c>
      <c r="AH153">
        <f t="shared" si="137"/>
        <v>16.5</v>
      </c>
      <c r="AI153">
        <f t="shared" si="138"/>
        <v>0.04</v>
      </c>
      <c r="AJ153">
        <f t="shared" si="139"/>
        <v>0</v>
      </c>
      <c r="AK153">
        <v>199.73</v>
      </c>
      <c r="AL153">
        <v>41.08</v>
      </c>
      <c r="AM153">
        <v>3.55</v>
      </c>
      <c r="AN153">
        <v>0.5</v>
      </c>
      <c r="AO153">
        <v>155.1</v>
      </c>
      <c r="AP153">
        <v>0</v>
      </c>
      <c r="AQ153">
        <v>16.5</v>
      </c>
      <c r="AR153">
        <v>0.04</v>
      </c>
      <c r="AS153">
        <v>0</v>
      </c>
      <c r="AT153">
        <v>95</v>
      </c>
      <c r="AU153">
        <v>65</v>
      </c>
      <c r="AV153">
        <v>1</v>
      </c>
      <c r="AW153">
        <v>1</v>
      </c>
      <c r="AZ153">
        <v>6.08</v>
      </c>
      <c r="BA153">
        <v>6.08</v>
      </c>
      <c r="BB153">
        <v>6.08</v>
      </c>
      <c r="BC153">
        <v>6.08</v>
      </c>
      <c r="BD153" t="s">
        <v>3</v>
      </c>
      <c r="BE153" t="s">
        <v>3</v>
      </c>
      <c r="BF153" t="s">
        <v>3</v>
      </c>
      <c r="BG153" t="s">
        <v>3</v>
      </c>
      <c r="BH153">
        <v>0</v>
      </c>
      <c r="BI153">
        <v>2</v>
      </c>
      <c r="BJ153" t="s">
        <v>479</v>
      </c>
      <c r="BM153">
        <v>108001</v>
      </c>
      <c r="BN153">
        <v>0</v>
      </c>
      <c r="BO153" t="s">
        <v>3</v>
      </c>
      <c r="BP153">
        <v>0</v>
      </c>
      <c r="BQ153">
        <v>3</v>
      </c>
      <c r="BR153">
        <v>0</v>
      </c>
      <c r="BS153">
        <v>6.08</v>
      </c>
      <c r="BT153">
        <v>1</v>
      </c>
      <c r="BU153">
        <v>1</v>
      </c>
      <c r="BV153">
        <v>1</v>
      </c>
      <c r="BW153">
        <v>1</v>
      </c>
      <c r="BX153">
        <v>1</v>
      </c>
      <c r="BY153" t="s">
        <v>3</v>
      </c>
      <c r="BZ153">
        <v>95</v>
      </c>
      <c r="CA153">
        <v>65</v>
      </c>
      <c r="CF153">
        <v>0</v>
      </c>
      <c r="CG153">
        <v>0</v>
      </c>
      <c r="CM153">
        <v>0</v>
      </c>
      <c r="CN153" t="s">
        <v>3</v>
      </c>
      <c r="CO153">
        <v>0</v>
      </c>
      <c r="CP153">
        <f t="shared" si="140"/>
        <v>4493.13</v>
      </c>
      <c r="CQ153">
        <f t="shared" si="141"/>
        <v>249.7664</v>
      </c>
      <c r="CR153">
        <f t="shared" si="142"/>
        <v>21.584</v>
      </c>
      <c r="CS153">
        <f t="shared" si="143"/>
        <v>3.04</v>
      </c>
      <c r="CT153">
        <f t="shared" si="144"/>
        <v>943.00799999999992</v>
      </c>
      <c r="CU153">
        <f t="shared" si="145"/>
        <v>0</v>
      </c>
      <c r="CV153">
        <f t="shared" si="146"/>
        <v>16.5</v>
      </c>
      <c r="CW153">
        <f t="shared" si="147"/>
        <v>0.04</v>
      </c>
      <c r="CX153">
        <f t="shared" si="148"/>
        <v>0</v>
      </c>
      <c r="CY153">
        <f t="shared" si="149"/>
        <v>3325.3610000000003</v>
      </c>
      <c r="CZ153">
        <f t="shared" si="150"/>
        <v>2275.2470000000003</v>
      </c>
      <c r="DC153" t="s">
        <v>3</v>
      </c>
      <c r="DD153" t="s">
        <v>3</v>
      </c>
      <c r="DE153" t="s">
        <v>3</v>
      </c>
      <c r="DF153" t="s">
        <v>3</v>
      </c>
      <c r="DG153" t="s">
        <v>3</v>
      </c>
      <c r="DH153" t="s">
        <v>3</v>
      </c>
      <c r="DI153" t="s">
        <v>3</v>
      </c>
      <c r="DJ153" t="s">
        <v>3</v>
      </c>
      <c r="DK153" t="s">
        <v>3</v>
      </c>
      <c r="DL153" t="s">
        <v>3</v>
      </c>
      <c r="DM153" t="s">
        <v>3</v>
      </c>
      <c r="DN153">
        <v>0</v>
      </c>
      <c r="DO153">
        <v>0</v>
      </c>
      <c r="DP153">
        <v>1</v>
      </c>
      <c r="DQ153">
        <v>1</v>
      </c>
      <c r="DU153">
        <v>1003</v>
      </c>
      <c r="DV153" t="s">
        <v>29</v>
      </c>
      <c r="DW153" t="s">
        <v>29</v>
      </c>
      <c r="DX153">
        <v>100</v>
      </c>
      <c r="EE153">
        <v>39174386</v>
      </c>
      <c r="EF153">
        <v>3</v>
      </c>
      <c r="EG153" t="s">
        <v>378</v>
      </c>
      <c r="EH153">
        <v>0</v>
      </c>
      <c r="EI153" t="s">
        <v>3</v>
      </c>
      <c r="EJ153">
        <v>2</v>
      </c>
      <c r="EK153">
        <v>108001</v>
      </c>
      <c r="EL153" t="s">
        <v>379</v>
      </c>
      <c r="EM153" t="s">
        <v>380</v>
      </c>
      <c r="EO153" t="s">
        <v>3</v>
      </c>
      <c r="EQ153">
        <v>0</v>
      </c>
      <c r="ER153">
        <v>199.73</v>
      </c>
      <c r="ES153">
        <v>41.08</v>
      </c>
      <c r="ET153">
        <v>3.55</v>
      </c>
      <c r="EU153">
        <v>0.5</v>
      </c>
      <c r="EV153">
        <v>155.1</v>
      </c>
      <c r="EW153">
        <v>16.5</v>
      </c>
      <c r="EX153">
        <v>0.04</v>
      </c>
      <c r="EY153">
        <v>0</v>
      </c>
      <c r="FQ153">
        <v>0</v>
      </c>
      <c r="FR153">
        <f t="shared" si="151"/>
        <v>0</v>
      </c>
      <c r="FS153">
        <v>0</v>
      </c>
      <c r="FX153">
        <v>95</v>
      </c>
      <c r="FY153">
        <v>65</v>
      </c>
      <c r="GA153" t="s">
        <v>3</v>
      </c>
      <c r="GD153">
        <v>0</v>
      </c>
      <c r="GF153">
        <v>-1046789944</v>
      </c>
      <c r="GG153">
        <v>1</v>
      </c>
      <c r="GH153">
        <v>1</v>
      </c>
      <c r="GI153">
        <v>4</v>
      </c>
      <c r="GJ153">
        <v>0</v>
      </c>
      <c r="GK153">
        <f>ROUND(R153*(R12)/100,2)</f>
        <v>0</v>
      </c>
      <c r="GL153">
        <f t="shared" si="152"/>
        <v>0</v>
      </c>
      <c r="GM153">
        <f t="shared" si="153"/>
        <v>10093.74</v>
      </c>
      <c r="GN153">
        <f t="shared" si="154"/>
        <v>0</v>
      </c>
      <c r="GO153">
        <f t="shared" si="155"/>
        <v>10093.74</v>
      </c>
      <c r="GP153">
        <f t="shared" si="156"/>
        <v>0</v>
      </c>
      <c r="GR153">
        <v>0</v>
      </c>
      <c r="GS153">
        <v>3</v>
      </c>
      <c r="GT153">
        <v>0</v>
      </c>
      <c r="GU153" t="s">
        <v>3</v>
      </c>
      <c r="GV153">
        <f t="shared" si="157"/>
        <v>0</v>
      </c>
      <c r="GW153">
        <v>1</v>
      </c>
      <c r="GX153">
        <f t="shared" si="158"/>
        <v>0</v>
      </c>
      <c r="HA153">
        <v>0</v>
      </c>
      <c r="HB153">
        <v>0</v>
      </c>
      <c r="IK153">
        <v>0</v>
      </c>
    </row>
    <row r="154" spans="1:245" x14ac:dyDescent="0.2">
      <c r="A154">
        <v>18</v>
      </c>
      <c r="B154">
        <v>1</v>
      </c>
      <c r="E154" t="s">
        <v>480</v>
      </c>
      <c r="F154" t="s">
        <v>481</v>
      </c>
      <c r="G154" t="s">
        <v>482</v>
      </c>
      <c r="H154" t="s">
        <v>438</v>
      </c>
      <c r="I154">
        <f>I153*J154</f>
        <v>0.14000000000000001</v>
      </c>
      <c r="J154">
        <v>3.783783783783784E-2</v>
      </c>
      <c r="O154">
        <f t="shared" si="120"/>
        <v>5890.65</v>
      </c>
      <c r="P154">
        <f t="shared" si="121"/>
        <v>5890.65</v>
      </c>
      <c r="Q154">
        <f t="shared" si="122"/>
        <v>0</v>
      </c>
      <c r="R154">
        <f t="shared" si="123"/>
        <v>0</v>
      </c>
      <c r="S154">
        <f t="shared" si="124"/>
        <v>0</v>
      </c>
      <c r="T154">
        <f t="shared" si="125"/>
        <v>0</v>
      </c>
      <c r="U154">
        <f t="shared" si="126"/>
        <v>0</v>
      </c>
      <c r="V154">
        <f t="shared" si="127"/>
        <v>0</v>
      </c>
      <c r="W154">
        <f t="shared" si="128"/>
        <v>0</v>
      </c>
      <c r="X154">
        <f t="shared" si="129"/>
        <v>0</v>
      </c>
      <c r="Y154">
        <f t="shared" si="130"/>
        <v>0</v>
      </c>
      <c r="AA154">
        <v>39269648</v>
      </c>
      <c r="AB154">
        <f t="shared" si="131"/>
        <v>6920.41</v>
      </c>
      <c r="AC154">
        <f t="shared" si="132"/>
        <v>6920.41</v>
      </c>
      <c r="AD154">
        <f t="shared" si="133"/>
        <v>0</v>
      </c>
      <c r="AE154">
        <f t="shared" si="134"/>
        <v>0</v>
      </c>
      <c r="AF154">
        <f t="shared" si="135"/>
        <v>0</v>
      </c>
      <c r="AG154">
        <f t="shared" si="136"/>
        <v>0</v>
      </c>
      <c r="AH154">
        <f t="shared" si="137"/>
        <v>0</v>
      </c>
      <c r="AI154">
        <f t="shared" si="138"/>
        <v>0</v>
      </c>
      <c r="AJ154">
        <f t="shared" si="139"/>
        <v>0</v>
      </c>
      <c r="AK154">
        <v>6920.41</v>
      </c>
      <c r="AL154">
        <v>6920.41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95</v>
      </c>
      <c r="AU154">
        <v>65</v>
      </c>
      <c r="AV154">
        <v>1</v>
      </c>
      <c r="AW154">
        <v>1</v>
      </c>
      <c r="AZ154">
        <v>6.08</v>
      </c>
      <c r="BA154">
        <v>1</v>
      </c>
      <c r="BB154">
        <v>1</v>
      </c>
      <c r="BC154">
        <v>6.08</v>
      </c>
      <c r="BD154" t="s">
        <v>3</v>
      </c>
      <c r="BE154" t="s">
        <v>3</v>
      </c>
      <c r="BF154" t="s">
        <v>3</v>
      </c>
      <c r="BG154" t="s">
        <v>3</v>
      </c>
      <c r="BH154">
        <v>3</v>
      </c>
      <c r="BI154">
        <v>2</v>
      </c>
      <c r="BJ154" t="s">
        <v>483</v>
      </c>
      <c r="BM154">
        <v>108001</v>
      </c>
      <c r="BN154">
        <v>0</v>
      </c>
      <c r="BO154" t="s">
        <v>3</v>
      </c>
      <c r="BP154">
        <v>0</v>
      </c>
      <c r="BQ154">
        <v>3</v>
      </c>
      <c r="BR154">
        <v>0</v>
      </c>
      <c r="BS154">
        <v>1</v>
      </c>
      <c r="BT154">
        <v>1</v>
      </c>
      <c r="BU154">
        <v>1</v>
      </c>
      <c r="BV154">
        <v>1</v>
      </c>
      <c r="BW154">
        <v>1</v>
      </c>
      <c r="BX154">
        <v>1</v>
      </c>
      <c r="BY154" t="s">
        <v>3</v>
      </c>
      <c r="BZ154">
        <v>95</v>
      </c>
      <c r="CA154">
        <v>65</v>
      </c>
      <c r="CF154">
        <v>0</v>
      </c>
      <c r="CG154">
        <v>0</v>
      </c>
      <c r="CM154">
        <v>0</v>
      </c>
      <c r="CN154" t="s">
        <v>3</v>
      </c>
      <c r="CO154">
        <v>0</v>
      </c>
      <c r="CP154">
        <f t="shared" si="140"/>
        <v>5890.65</v>
      </c>
      <c r="CQ154">
        <f t="shared" si="141"/>
        <v>42076.092799999999</v>
      </c>
      <c r="CR154">
        <f t="shared" si="142"/>
        <v>0</v>
      </c>
      <c r="CS154">
        <f t="shared" si="143"/>
        <v>0</v>
      </c>
      <c r="CT154">
        <f t="shared" si="144"/>
        <v>0</v>
      </c>
      <c r="CU154">
        <f t="shared" si="145"/>
        <v>0</v>
      </c>
      <c r="CV154">
        <f t="shared" si="146"/>
        <v>0</v>
      </c>
      <c r="CW154">
        <f t="shared" si="147"/>
        <v>0</v>
      </c>
      <c r="CX154">
        <f t="shared" si="148"/>
        <v>0</v>
      </c>
      <c r="CY154">
        <f t="shared" si="149"/>
        <v>0</v>
      </c>
      <c r="CZ154">
        <f t="shared" si="150"/>
        <v>0</v>
      </c>
      <c r="DC154" t="s">
        <v>3</v>
      </c>
      <c r="DD154" t="s">
        <v>3</v>
      </c>
      <c r="DE154" t="s">
        <v>3</v>
      </c>
      <c r="DF154" t="s">
        <v>3</v>
      </c>
      <c r="DG154" t="s">
        <v>3</v>
      </c>
      <c r="DH154" t="s">
        <v>3</v>
      </c>
      <c r="DI154" t="s">
        <v>3</v>
      </c>
      <c r="DJ154" t="s">
        <v>3</v>
      </c>
      <c r="DK154" t="s">
        <v>3</v>
      </c>
      <c r="DL154" t="s">
        <v>3</v>
      </c>
      <c r="DM154" t="s">
        <v>3</v>
      </c>
      <c r="DN154">
        <v>0</v>
      </c>
      <c r="DO154">
        <v>0</v>
      </c>
      <c r="DP154">
        <v>1</v>
      </c>
      <c r="DQ154">
        <v>1</v>
      </c>
      <c r="DU154">
        <v>1013</v>
      </c>
      <c r="DV154" t="s">
        <v>438</v>
      </c>
      <c r="DW154" t="s">
        <v>440</v>
      </c>
      <c r="DX154">
        <v>1</v>
      </c>
      <c r="EE154">
        <v>39174386</v>
      </c>
      <c r="EF154">
        <v>3</v>
      </c>
      <c r="EG154" t="s">
        <v>378</v>
      </c>
      <c r="EH154">
        <v>0</v>
      </c>
      <c r="EI154" t="s">
        <v>3</v>
      </c>
      <c r="EJ154">
        <v>2</v>
      </c>
      <c r="EK154">
        <v>108001</v>
      </c>
      <c r="EL154" t="s">
        <v>379</v>
      </c>
      <c r="EM154" t="s">
        <v>380</v>
      </c>
      <c r="EO154" t="s">
        <v>3</v>
      </c>
      <c r="EQ154">
        <v>0</v>
      </c>
      <c r="ER154">
        <v>6920.41</v>
      </c>
      <c r="ES154">
        <v>6920.41</v>
      </c>
      <c r="ET154">
        <v>0</v>
      </c>
      <c r="EU154">
        <v>0</v>
      </c>
      <c r="EV154">
        <v>0</v>
      </c>
      <c r="EW154">
        <v>0</v>
      </c>
      <c r="EX154">
        <v>0</v>
      </c>
      <c r="FQ154">
        <v>0</v>
      </c>
      <c r="FR154">
        <f t="shared" si="151"/>
        <v>0</v>
      </c>
      <c r="FS154">
        <v>0</v>
      </c>
      <c r="FX154">
        <v>95</v>
      </c>
      <c r="FY154">
        <v>65</v>
      </c>
      <c r="GA154" t="s">
        <v>3</v>
      </c>
      <c r="GD154">
        <v>0</v>
      </c>
      <c r="GF154">
        <v>559331636</v>
      </c>
      <c r="GG154">
        <v>1</v>
      </c>
      <c r="GH154">
        <v>1</v>
      </c>
      <c r="GI154">
        <v>4</v>
      </c>
      <c r="GJ154">
        <v>0</v>
      </c>
      <c r="GK154">
        <f>ROUND(R154*(R12)/100,2)</f>
        <v>0</v>
      </c>
      <c r="GL154">
        <f t="shared" si="152"/>
        <v>0</v>
      </c>
      <c r="GM154">
        <f t="shared" si="153"/>
        <v>5890.65</v>
      </c>
      <c r="GN154">
        <f t="shared" si="154"/>
        <v>0</v>
      </c>
      <c r="GO154">
        <f t="shared" si="155"/>
        <v>5890.65</v>
      </c>
      <c r="GP154">
        <f t="shared" si="156"/>
        <v>0</v>
      </c>
      <c r="GR154">
        <v>0</v>
      </c>
      <c r="GS154">
        <v>3</v>
      </c>
      <c r="GT154">
        <v>0</v>
      </c>
      <c r="GU154" t="s">
        <v>3</v>
      </c>
      <c r="GV154">
        <f t="shared" si="157"/>
        <v>0</v>
      </c>
      <c r="GW154">
        <v>1</v>
      </c>
      <c r="GX154">
        <f t="shared" si="158"/>
        <v>0</v>
      </c>
      <c r="HA154">
        <v>0</v>
      </c>
      <c r="HB154">
        <v>0</v>
      </c>
      <c r="IK154">
        <v>0</v>
      </c>
    </row>
    <row r="155" spans="1:245" x14ac:dyDescent="0.2">
      <c r="A155">
        <v>18</v>
      </c>
      <c r="B155">
        <v>1</v>
      </c>
      <c r="E155" t="s">
        <v>484</v>
      </c>
      <c r="F155" t="s">
        <v>436</v>
      </c>
      <c r="G155" t="s">
        <v>437</v>
      </c>
      <c r="H155" t="s">
        <v>438</v>
      </c>
      <c r="I155">
        <f>I153*J155</f>
        <v>0.11</v>
      </c>
      <c r="J155">
        <v>2.9729729729729728E-2</v>
      </c>
      <c r="O155">
        <f t="shared" si="120"/>
        <v>3231.72</v>
      </c>
      <c r="P155">
        <f t="shared" si="121"/>
        <v>3231.72</v>
      </c>
      <c r="Q155">
        <f t="shared" si="122"/>
        <v>0</v>
      </c>
      <c r="R155">
        <f t="shared" si="123"/>
        <v>0</v>
      </c>
      <c r="S155">
        <f t="shared" si="124"/>
        <v>0</v>
      </c>
      <c r="T155">
        <f t="shared" si="125"/>
        <v>0</v>
      </c>
      <c r="U155">
        <f t="shared" si="126"/>
        <v>0</v>
      </c>
      <c r="V155">
        <f t="shared" si="127"/>
        <v>0</v>
      </c>
      <c r="W155">
        <f t="shared" si="128"/>
        <v>0</v>
      </c>
      <c r="X155">
        <f t="shared" si="129"/>
        <v>0</v>
      </c>
      <c r="Y155">
        <f t="shared" si="130"/>
        <v>0</v>
      </c>
      <c r="AA155">
        <v>39269648</v>
      </c>
      <c r="AB155">
        <f t="shared" si="131"/>
        <v>4832.12</v>
      </c>
      <c r="AC155">
        <f t="shared" si="132"/>
        <v>4832.12</v>
      </c>
      <c r="AD155">
        <f t="shared" si="133"/>
        <v>0</v>
      </c>
      <c r="AE155">
        <f t="shared" si="134"/>
        <v>0</v>
      </c>
      <c r="AF155">
        <f t="shared" si="135"/>
        <v>0</v>
      </c>
      <c r="AG155">
        <f t="shared" si="136"/>
        <v>0</v>
      </c>
      <c r="AH155">
        <f t="shared" si="137"/>
        <v>0</v>
      </c>
      <c r="AI155">
        <f t="shared" si="138"/>
        <v>0</v>
      </c>
      <c r="AJ155">
        <f t="shared" si="139"/>
        <v>0</v>
      </c>
      <c r="AK155">
        <v>4832.12</v>
      </c>
      <c r="AL155">
        <v>4832.12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95</v>
      </c>
      <c r="AU155">
        <v>65</v>
      </c>
      <c r="AV155">
        <v>1</v>
      </c>
      <c r="AW155">
        <v>1</v>
      </c>
      <c r="AZ155">
        <v>6.08</v>
      </c>
      <c r="BA155">
        <v>1</v>
      </c>
      <c r="BB155">
        <v>1</v>
      </c>
      <c r="BC155">
        <v>6.08</v>
      </c>
      <c r="BD155" t="s">
        <v>3</v>
      </c>
      <c r="BE155" t="s">
        <v>3</v>
      </c>
      <c r="BF155" t="s">
        <v>3</v>
      </c>
      <c r="BG155" t="s">
        <v>3</v>
      </c>
      <c r="BH155">
        <v>3</v>
      </c>
      <c r="BI155">
        <v>2</v>
      </c>
      <c r="BJ155" t="s">
        <v>439</v>
      </c>
      <c r="BM155">
        <v>108001</v>
      </c>
      <c r="BN155">
        <v>0</v>
      </c>
      <c r="BO155" t="s">
        <v>3</v>
      </c>
      <c r="BP155">
        <v>0</v>
      </c>
      <c r="BQ155">
        <v>3</v>
      </c>
      <c r="BR155">
        <v>0</v>
      </c>
      <c r="BS155">
        <v>1</v>
      </c>
      <c r="BT155">
        <v>1</v>
      </c>
      <c r="BU155">
        <v>1</v>
      </c>
      <c r="BV155">
        <v>1</v>
      </c>
      <c r="BW155">
        <v>1</v>
      </c>
      <c r="BX155">
        <v>1</v>
      </c>
      <c r="BY155" t="s">
        <v>3</v>
      </c>
      <c r="BZ155">
        <v>95</v>
      </c>
      <c r="CA155">
        <v>65</v>
      </c>
      <c r="CF155">
        <v>0</v>
      </c>
      <c r="CG155">
        <v>0</v>
      </c>
      <c r="CM155">
        <v>0</v>
      </c>
      <c r="CN155" t="s">
        <v>3</v>
      </c>
      <c r="CO155">
        <v>0</v>
      </c>
      <c r="CP155">
        <f t="shared" si="140"/>
        <v>3231.72</v>
      </c>
      <c r="CQ155">
        <f t="shared" si="141"/>
        <v>29379.2896</v>
      </c>
      <c r="CR155">
        <f t="shared" si="142"/>
        <v>0</v>
      </c>
      <c r="CS155">
        <f t="shared" si="143"/>
        <v>0</v>
      </c>
      <c r="CT155">
        <f t="shared" si="144"/>
        <v>0</v>
      </c>
      <c r="CU155">
        <f t="shared" si="145"/>
        <v>0</v>
      </c>
      <c r="CV155">
        <f t="shared" si="146"/>
        <v>0</v>
      </c>
      <c r="CW155">
        <f t="shared" si="147"/>
        <v>0</v>
      </c>
      <c r="CX155">
        <f t="shared" si="148"/>
        <v>0</v>
      </c>
      <c r="CY155">
        <f t="shared" si="149"/>
        <v>0</v>
      </c>
      <c r="CZ155">
        <f t="shared" si="150"/>
        <v>0</v>
      </c>
      <c r="DC155" t="s">
        <v>3</v>
      </c>
      <c r="DD155" t="s">
        <v>3</v>
      </c>
      <c r="DE155" t="s">
        <v>3</v>
      </c>
      <c r="DF155" t="s">
        <v>3</v>
      </c>
      <c r="DG155" t="s">
        <v>3</v>
      </c>
      <c r="DH155" t="s">
        <v>3</v>
      </c>
      <c r="DI155" t="s">
        <v>3</v>
      </c>
      <c r="DJ155" t="s">
        <v>3</v>
      </c>
      <c r="DK155" t="s">
        <v>3</v>
      </c>
      <c r="DL155" t="s">
        <v>3</v>
      </c>
      <c r="DM155" t="s">
        <v>3</v>
      </c>
      <c r="DN155">
        <v>0</v>
      </c>
      <c r="DO155">
        <v>0</v>
      </c>
      <c r="DP155">
        <v>1</v>
      </c>
      <c r="DQ155">
        <v>1</v>
      </c>
      <c r="DU155">
        <v>1013</v>
      </c>
      <c r="DV155" t="s">
        <v>438</v>
      </c>
      <c r="DW155" t="s">
        <v>440</v>
      </c>
      <c r="DX155">
        <v>1</v>
      </c>
      <c r="EE155">
        <v>39174386</v>
      </c>
      <c r="EF155">
        <v>3</v>
      </c>
      <c r="EG155" t="s">
        <v>378</v>
      </c>
      <c r="EH155">
        <v>0</v>
      </c>
      <c r="EI155" t="s">
        <v>3</v>
      </c>
      <c r="EJ155">
        <v>2</v>
      </c>
      <c r="EK155">
        <v>108001</v>
      </c>
      <c r="EL155" t="s">
        <v>379</v>
      </c>
      <c r="EM155" t="s">
        <v>380</v>
      </c>
      <c r="EO155" t="s">
        <v>3</v>
      </c>
      <c r="EQ155">
        <v>0</v>
      </c>
      <c r="ER155">
        <v>4832.12</v>
      </c>
      <c r="ES155">
        <v>4832.12</v>
      </c>
      <c r="ET155">
        <v>0</v>
      </c>
      <c r="EU155">
        <v>0</v>
      </c>
      <c r="EV155">
        <v>0</v>
      </c>
      <c r="EW155">
        <v>0</v>
      </c>
      <c r="EX155">
        <v>0</v>
      </c>
      <c r="FQ155">
        <v>0</v>
      </c>
      <c r="FR155">
        <f t="shared" si="151"/>
        <v>0</v>
      </c>
      <c r="FS155">
        <v>0</v>
      </c>
      <c r="FX155">
        <v>95</v>
      </c>
      <c r="FY155">
        <v>65</v>
      </c>
      <c r="GA155" t="s">
        <v>3</v>
      </c>
      <c r="GD155">
        <v>0</v>
      </c>
      <c r="GF155">
        <v>-1479501953</v>
      </c>
      <c r="GG155">
        <v>1</v>
      </c>
      <c r="GH155">
        <v>1</v>
      </c>
      <c r="GI155">
        <v>4</v>
      </c>
      <c r="GJ155">
        <v>0</v>
      </c>
      <c r="GK155">
        <f>ROUND(R155*(R12)/100,2)</f>
        <v>0</v>
      </c>
      <c r="GL155">
        <f t="shared" si="152"/>
        <v>0</v>
      </c>
      <c r="GM155">
        <f t="shared" si="153"/>
        <v>3231.72</v>
      </c>
      <c r="GN155">
        <f t="shared" si="154"/>
        <v>0</v>
      </c>
      <c r="GO155">
        <f t="shared" si="155"/>
        <v>3231.72</v>
      </c>
      <c r="GP155">
        <f t="shared" si="156"/>
        <v>0</v>
      </c>
      <c r="GR155">
        <v>0</v>
      </c>
      <c r="GS155">
        <v>3</v>
      </c>
      <c r="GT155">
        <v>0</v>
      </c>
      <c r="GU155" t="s">
        <v>3</v>
      </c>
      <c r="GV155">
        <f t="shared" si="157"/>
        <v>0</v>
      </c>
      <c r="GW155">
        <v>1</v>
      </c>
      <c r="GX155">
        <f t="shared" si="158"/>
        <v>0</v>
      </c>
      <c r="HA155">
        <v>0</v>
      </c>
      <c r="HB155">
        <v>0</v>
      </c>
      <c r="IK155">
        <v>0</v>
      </c>
    </row>
    <row r="156" spans="1:245" x14ac:dyDescent="0.2">
      <c r="A156">
        <v>18</v>
      </c>
      <c r="B156">
        <v>1</v>
      </c>
      <c r="E156" t="s">
        <v>485</v>
      </c>
      <c r="F156" t="s">
        <v>486</v>
      </c>
      <c r="G156" t="s">
        <v>487</v>
      </c>
      <c r="H156" t="s">
        <v>438</v>
      </c>
      <c r="I156">
        <f>I153*J156</f>
        <v>8.5999999999999993E-2</v>
      </c>
      <c r="J156">
        <v>2.3243243243243242E-2</v>
      </c>
      <c r="O156">
        <f t="shared" si="120"/>
        <v>9436.86</v>
      </c>
      <c r="P156">
        <f t="shared" si="121"/>
        <v>9436.86</v>
      </c>
      <c r="Q156">
        <f t="shared" si="122"/>
        <v>0</v>
      </c>
      <c r="R156">
        <f t="shared" si="123"/>
        <v>0</v>
      </c>
      <c r="S156">
        <f t="shared" si="124"/>
        <v>0</v>
      </c>
      <c r="T156">
        <f t="shared" si="125"/>
        <v>0</v>
      </c>
      <c r="U156">
        <f t="shared" si="126"/>
        <v>0</v>
      </c>
      <c r="V156">
        <f t="shared" si="127"/>
        <v>0</v>
      </c>
      <c r="W156">
        <f t="shared" si="128"/>
        <v>0</v>
      </c>
      <c r="X156">
        <f t="shared" si="129"/>
        <v>0</v>
      </c>
      <c r="Y156">
        <f t="shared" si="130"/>
        <v>0</v>
      </c>
      <c r="AA156">
        <v>39269648</v>
      </c>
      <c r="AB156">
        <f t="shared" si="131"/>
        <v>18047.849999999999</v>
      </c>
      <c r="AC156">
        <f t="shared" si="132"/>
        <v>18047.849999999999</v>
      </c>
      <c r="AD156">
        <f t="shared" si="133"/>
        <v>0</v>
      </c>
      <c r="AE156">
        <f t="shared" si="134"/>
        <v>0</v>
      </c>
      <c r="AF156">
        <f t="shared" si="135"/>
        <v>0</v>
      </c>
      <c r="AG156">
        <f t="shared" si="136"/>
        <v>0</v>
      </c>
      <c r="AH156">
        <f t="shared" si="137"/>
        <v>0</v>
      </c>
      <c r="AI156">
        <f t="shared" si="138"/>
        <v>0</v>
      </c>
      <c r="AJ156">
        <f t="shared" si="139"/>
        <v>0</v>
      </c>
      <c r="AK156">
        <v>18047.849999999999</v>
      </c>
      <c r="AL156">
        <v>18047.849999999999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95</v>
      </c>
      <c r="AU156">
        <v>65</v>
      </c>
      <c r="AV156">
        <v>1</v>
      </c>
      <c r="AW156">
        <v>1</v>
      </c>
      <c r="AZ156">
        <v>6.08</v>
      </c>
      <c r="BA156">
        <v>1</v>
      </c>
      <c r="BB156">
        <v>1</v>
      </c>
      <c r="BC156">
        <v>6.08</v>
      </c>
      <c r="BD156" t="s">
        <v>3</v>
      </c>
      <c r="BE156" t="s">
        <v>3</v>
      </c>
      <c r="BF156" t="s">
        <v>3</v>
      </c>
      <c r="BG156" t="s">
        <v>3</v>
      </c>
      <c r="BH156">
        <v>3</v>
      </c>
      <c r="BI156">
        <v>2</v>
      </c>
      <c r="BJ156" t="s">
        <v>488</v>
      </c>
      <c r="BM156">
        <v>108001</v>
      </c>
      <c r="BN156">
        <v>0</v>
      </c>
      <c r="BO156" t="s">
        <v>3</v>
      </c>
      <c r="BP156">
        <v>0</v>
      </c>
      <c r="BQ156">
        <v>3</v>
      </c>
      <c r="BR156">
        <v>0</v>
      </c>
      <c r="BS156">
        <v>1</v>
      </c>
      <c r="BT156">
        <v>1</v>
      </c>
      <c r="BU156">
        <v>1</v>
      </c>
      <c r="BV156">
        <v>1</v>
      </c>
      <c r="BW156">
        <v>1</v>
      </c>
      <c r="BX156">
        <v>1</v>
      </c>
      <c r="BY156" t="s">
        <v>3</v>
      </c>
      <c r="BZ156">
        <v>95</v>
      </c>
      <c r="CA156">
        <v>65</v>
      </c>
      <c r="CF156">
        <v>0</v>
      </c>
      <c r="CG156">
        <v>0</v>
      </c>
      <c r="CM156">
        <v>0</v>
      </c>
      <c r="CN156" t="s">
        <v>3</v>
      </c>
      <c r="CO156">
        <v>0</v>
      </c>
      <c r="CP156">
        <f t="shared" si="140"/>
        <v>9436.86</v>
      </c>
      <c r="CQ156">
        <f t="shared" si="141"/>
        <v>109730.92799999999</v>
      </c>
      <c r="CR156">
        <f t="shared" si="142"/>
        <v>0</v>
      </c>
      <c r="CS156">
        <f t="shared" si="143"/>
        <v>0</v>
      </c>
      <c r="CT156">
        <f t="shared" si="144"/>
        <v>0</v>
      </c>
      <c r="CU156">
        <f t="shared" si="145"/>
        <v>0</v>
      </c>
      <c r="CV156">
        <f t="shared" si="146"/>
        <v>0</v>
      </c>
      <c r="CW156">
        <f t="shared" si="147"/>
        <v>0</v>
      </c>
      <c r="CX156">
        <f t="shared" si="148"/>
        <v>0</v>
      </c>
      <c r="CY156">
        <f t="shared" si="149"/>
        <v>0</v>
      </c>
      <c r="CZ156">
        <f t="shared" si="150"/>
        <v>0</v>
      </c>
      <c r="DC156" t="s">
        <v>3</v>
      </c>
      <c r="DD156" t="s">
        <v>3</v>
      </c>
      <c r="DE156" t="s">
        <v>3</v>
      </c>
      <c r="DF156" t="s">
        <v>3</v>
      </c>
      <c r="DG156" t="s">
        <v>3</v>
      </c>
      <c r="DH156" t="s">
        <v>3</v>
      </c>
      <c r="DI156" t="s">
        <v>3</v>
      </c>
      <c r="DJ156" t="s">
        <v>3</v>
      </c>
      <c r="DK156" t="s">
        <v>3</v>
      </c>
      <c r="DL156" t="s">
        <v>3</v>
      </c>
      <c r="DM156" t="s">
        <v>3</v>
      </c>
      <c r="DN156">
        <v>0</v>
      </c>
      <c r="DO156">
        <v>0</v>
      </c>
      <c r="DP156">
        <v>1</v>
      </c>
      <c r="DQ156">
        <v>1</v>
      </c>
      <c r="DU156">
        <v>1013</v>
      </c>
      <c r="DV156" t="s">
        <v>438</v>
      </c>
      <c r="DW156" t="s">
        <v>440</v>
      </c>
      <c r="DX156">
        <v>1</v>
      </c>
      <c r="EE156">
        <v>39174386</v>
      </c>
      <c r="EF156">
        <v>3</v>
      </c>
      <c r="EG156" t="s">
        <v>378</v>
      </c>
      <c r="EH156">
        <v>0</v>
      </c>
      <c r="EI156" t="s">
        <v>3</v>
      </c>
      <c r="EJ156">
        <v>2</v>
      </c>
      <c r="EK156">
        <v>108001</v>
      </c>
      <c r="EL156" t="s">
        <v>379</v>
      </c>
      <c r="EM156" t="s">
        <v>380</v>
      </c>
      <c r="EO156" t="s">
        <v>3</v>
      </c>
      <c r="EQ156">
        <v>0</v>
      </c>
      <c r="ER156">
        <v>18047.849999999999</v>
      </c>
      <c r="ES156">
        <v>18047.849999999999</v>
      </c>
      <c r="ET156">
        <v>0</v>
      </c>
      <c r="EU156">
        <v>0</v>
      </c>
      <c r="EV156">
        <v>0</v>
      </c>
      <c r="EW156">
        <v>0</v>
      </c>
      <c r="EX156">
        <v>0</v>
      </c>
      <c r="FQ156">
        <v>0</v>
      </c>
      <c r="FR156">
        <f t="shared" si="151"/>
        <v>0</v>
      </c>
      <c r="FS156">
        <v>0</v>
      </c>
      <c r="FX156">
        <v>95</v>
      </c>
      <c r="FY156">
        <v>65</v>
      </c>
      <c r="GA156" t="s">
        <v>3</v>
      </c>
      <c r="GD156">
        <v>0</v>
      </c>
      <c r="GF156">
        <v>-1909897882</v>
      </c>
      <c r="GG156">
        <v>1</v>
      </c>
      <c r="GH156">
        <v>1</v>
      </c>
      <c r="GI156">
        <v>4</v>
      </c>
      <c r="GJ156">
        <v>0</v>
      </c>
      <c r="GK156">
        <f>ROUND(R156*(R12)/100,2)</f>
        <v>0</v>
      </c>
      <c r="GL156">
        <f t="shared" si="152"/>
        <v>0</v>
      </c>
      <c r="GM156">
        <f t="shared" si="153"/>
        <v>9436.86</v>
      </c>
      <c r="GN156">
        <f t="shared" si="154"/>
        <v>0</v>
      </c>
      <c r="GO156">
        <f t="shared" si="155"/>
        <v>9436.86</v>
      </c>
      <c r="GP156">
        <f t="shared" si="156"/>
        <v>0</v>
      </c>
      <c r="GR156">
        <v>0</v>
      </c>
      <c r="GS156">
        <v>3</v>
      </c>
      <c r="GT156">
        <v>0</v>
      </c>
      <c r="GU156" t="s">
        <v>3</v>
      </c>
      <c r="GV156">
        <f t="shared" si="157"/>
        <v>0</v>
      </c>
      <c r="GW156">
        <v>1</v>
      </c>
      <c r="GX156">
        <f t="shared" si="158"/>
        <v>0</v>
      </c>
      <c r="HA156">
        <v>0</v>
      </c>
      <c r="HB156">
        <v>0</v>
      </c>
      <c r="IK156">
        <v>0</v>
      </c>
    </row>
    <row r="157" spans="1:245" x14ac:dyDescent="0.2">
      <c r="A157">
        <v>18</v>
      </c>
      <c r="B157">
        <v>1</v>
      </c>
      <c r="C157">
        <v>259</v>
      </c>
      <c r="E157" t="s">
        <v>489</v>
      </c>
      <c r="F157" t="s">
        <v>490</v>
      </c>
      <c r="G157" t="s">
        <v>491</v>
      </c>
      <c r="H157" t="s">
        <v>438</v>
      </c>
      <c r="I157">
        <f>I153*J157</f>
        <v>1.7999999999999999E-2</v>
      </c>
      <c r="J157">
        <v>4.8648648648648646E-3</v>
      </c>
      <c r="O157">
        <f t="shared" si="120"/>
        <v>870.1</v>
      </c>
      <c r="P157">
        <f t="shared" si="121"/>
        <v>870.1</v>
      </c>
      <c r="Q157">
        <f t="shared" si="122"/>
        <v>0</v>
      </c>
      <c r="R157">
        <f t="shared" si="123"/>
        <v>0</v>
      </c>
      <c r="S157">
        <f t="shared" si="124"/>
        <v>0</v>
      </c>
      <c r="T157">
        <f t="shared" si="125"/>
        <v>0</v>
      </c>
      <c r="U157">
        <f t="shared" si="126"/>
        <v>0</v>
      </c>
      <c r="V157">
        <f t="shared" si="127"/>
        <v>0</v>
      </c>
      <c r="W157">
        <f t="shared" si="128"/>
        <v>0</v>
      </c>
      <c r="X157">
        <f t="shared" si="129"/>
        <v>0</v>
      </c>
      <c r="Y157">
        <f t="shared" si="130"/>
        <v>0</v>
      </c>
      <c r="AA157">
        <v>39269648</v>
      </c>
      <c r="AB157">
        <f t="shared" si="131"/>
        <v>7950.51</v>
      </c>
      <c r="AC157">
        <f t="shared" si="132"/>
        <v>7950.51</v>
      </c>
      <c r="AD157">
        <f t="shared" si="133"/>
        <v>0</v>
      </c>
      <c r="AE157">
        <f t="shared" si="134"/>
        <v>0</v>
      </c>
      <c r="AF157">
        <f t="shared" si="135"/>
        <v>0</v>
      </c>
      <c r="AG157">
        <f t="shared" si="136"/>
        <v>0</v>
      </c>
      <c r="AH157">
        <f t="shared" si="137"/>
        <v>0</v>
      </c>
      <c r="AI157">
        <f t="shared" si="138"/>
        <v>0</v>
      </c>
      <c r="AJ157">
        <f t="shared" si="139"/>
        <v>0</v>
      </c>
      <c r="AK157">
        <v>7950.51</v>
      </c>
      <c r="AL157">
        <v>7950.51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95</v>
      </c>
      <c r="AU157">
        <v>65</v>
      </c>
      <c r="AV157">
        <v>1</v>
      </c>
      <c r="AW157">
        <v>1</v>
      </c>
      <c r="AZ157">
        <v>6.08</v>
      </c>
      <c r="BA157">
        <v>1</v>
      </c>
      <c r="BB157">
        <v>1</v>
      </c>
      <c r="BC157">
        <v>6.08</v>
      </c>
      <c r="BD157" t="s">
        <v>3</v>
      </c>
      <c r="BE157" t="s">
        <v>3</v>
      </c>
      <c r="BF157" t="s">
        <v>3</v>
      </c>
      <c r="BG157" t="s">
        <v>3</v>
      </c>
      <c r="BH157">
        <v>3</v>
      </c>
      <c r="BI157">
        <v>2</v>
      </c>
      <c r="BJ157" t="s">
        <v>492</v>
      </c>
      <c r="BM157">
        <v>108001</v>
      </c>
      <c r="BN157">
        <v>0</v>
      </c>
      <c r="BO157" t="s">
        <v>3</v>
      </c>
      <c r="BP157">
        <v>0</v>
      </c>
      <c r="BQ157">
        <v>3</v>
      </c>
      <c r="BR157">
        <v>0</v>
      </c>
      <c r="BS157">
        <v>1</v>
      </c>
      <c r="BT157">
        <v>1</v>
      </c>
      <c r="BU157">
        <v>1</v>
      </c>
      <c r="BV157">
        <v>1</v>
      </c>
      <c r="BW157">
        <v>1</v>
      </c>
      <c r="BX157">
        <v>1</v>
      </c>
      <c r="BY157" t="s">
        <v>3</v>
      </c>
      <c r="BZ157">
        <v>95</v>
      </c>
      <c r="CA157">
        <v>65</v>
      </c>
      <c r="CF157">
        <v>0</v>
      </c>
      <c r="CG157">
        <v>0</v>
      </c>
      <c r="CM157">
        <v>0</v>
      </c>
      <c r="CN157" t="s">
        <v>3</v>
      </c>
      <c r="CO157">
        <v>0</v>
      </c>
      <c r="CP157">
        <f t="shared" si="140"/>
        <v>870.1</v>
      </c>
      <c r="CQ157">
        <f t="shared" si="141"/>
        <v>48339.1008</v>
      </c>
      <c r="CR157">
        <f t="shared" si="142"/>
        <v>0</v>
      </c>
      <c r="CS157">
        <f t="shared" si="143"/>
        <v>0</v>
      </c>
      <c r="CT157">
        <f t="shared" si="144"/>
        <v>0</v>
      </c>
      <c r="CU157">
        <f t="shared" si="145"/>
        <v>0</v>
      </c>
      <c r="CV157">
        <f t="shared" si="146"/>
        <v>0</v>
      </c>
      <c r="CW157">
        <f t="shared" si="147"/>
        <v>0</v>
      </c>
      <c r="CX157">
        <f t="shared" si="148"/>
        <v>0</v>
      </c>
      <c r="CY157">
        <f t="shared" si="149"/>
        <v>0</v>
      </c>
      <c r="CZ157">
        <f t="shared" si="150"/>
        <v>0</v>
      </c>
      <c r="DC157" t="s">
        <v>3</v>
      </c>
      <c r="DD157" t="s">
        <v>3</v>
      </c>
      <c r="DE157" t="s">
        <v>3</v>
      </c>
      <c r="DF157" t="s">
        <v>3</v>
      </c>
      <c r="DG157" t="s">
        <v>3</v>
      </c>
      <c r="DH157" t="s">
        <v>3</v>
      </c>
      <c r="DI157" t="s">
        <v>3</v>
      </c>
      <c r="DJ157" t="s">
        <v>3</v>
      </c>
      <c r="DK157" t="s">
        <v>3</v>
      </c>
      <c r="DL157" t="s">
        <v>3</v>
      </c>
      <c r="DM157" t="s">
        <v>3</v>
      </c>
      <c r="DN157">
        <v>0</v>
      </c>
      <c r="DO157">
        <v>0</v>
      </c>
      <c r="DP157">
        <v>1</v>
      </c>
      <c r="DQ157">
        <v>1</v>
      </c>
      <c r="DU157">
        <v>1013</v>
      </c>
      <c r="DV157" t="s">
        <v>438</v>
      </c>
      <c r="DW157" t="s">
        <v>440</v>
      </c>
      <c r="DX157">
        <v>1</v>
      </c>
      <c r="EE157">
        <v>39174386</v>
      </c>
      <c r="EF157">
        <v>3</v>
      </c>
      <c r="EG157" t="s">
        <v>378</v>
      </c>
      <c r="EH157">
        <v>0</v>
      </c>
      <c r="EI157" t="s">
        <v>3</v>
      </c>
      <c r="EJ157">
        <v>2</v>
      </c>
      <c r="EK157">
        <v>108001</v>
      </c>
      <c r="EL157" t="s">
        <v>379</v>
      </c>
      <c r="EM157" t="s">
        <v>380</v>
      </c>
      <c r="EO157" t="s">
        <v>3</v>
      </c>
      <c r="EQ157">
        <v>0</v>
      </c>
      <c r="ER157">
        <v>7950.51</v>
      </c>
      <c r="ES157">
        <v>7950.51</v>
      </c>
      <c r="ET157">
        <v>0</v>
      </c>
      <c r="EU157">
        <v>0</v>
      </c>
      <c r="EV157">
        <v>0</v>
      </c>
      <c r="EW157">
        <v>0</v>
      </c>
      <c r="EX157">
        <v>0</v>
      </c>
      <c r="FQ157">
        <v>0</v>
      </c>
      <c r="FR157">
        <f t="shared" si="151"/>
        <v>0</v>
      </c>
      <c r="FS157">
        <v>0</v>
      </c>
      <c r="FX157">
        <v>95</v>
      </c>
      <c r="FY157">
        <v>65</v>
      </c>
      <c r="GA157" t="s">
        <v>3</v>
      </c>
      <c r="GD157">
        <v>0</v>
      </c>
      <c r="GF157">
        <v>-2049996640</v>
      </c>
      <c r="GG157">
        <v>1</v>
      </c>
      <c r="GH157">
        <v>1</v>
      </c>
      <c r="GI157">
        <v>4</v>
      </c>
      <c r="GJ157">
        <v>0</v>
      </c>
      <c r="GK157">
        <f>ROUND(R157*(R12)/100,2)</f>
        <v>0</v>
      </c>
      <c r="GL157">
        <f t="shared" si="152"/>
        <v>0</v>
      </c>
      <c r="GM157">
        <f t="shared" si="153"/>
        <v>870.1</v>
      </c>
      <c r="GN157">
        <f t="shared" si="154"/>
        <v>0</v>
      </c>
      <c r="GO157">
        <f t="shared" si="155"/>
        <v>870.1</v>
      </c>
      <c r="GP157">
        <f t="shared" si="156"/>
        <v>0</v>
      </c>
      <c r="GR157">
        <v>0</v>
      </c>
      <c r="GS157">
        <v>3</v>
      </c>
      <c r="GT157">
        <v>0</v>
      </c>
      <c r="GU157" t="s">
        <v>3</v>
      </c>
      <c r="GV157">
        <f t="shared" si="157"/>
        <v>0</v>
      </c>
      <c r="GW157">
        <v>1</v>
      </c>
      <c r="GX157">
        <f t="shared" si="158"/>
        <v>0</v>
      </c>
      <c r="HA157">
        <v>0</v>
      </c>
      <c r="HB157">
        <v>0</v>
      </c>
      <c r="IK157">
        <v>0</v>
      </c>
    </row>
    <row r="158" spans="1:245" x14ac:dyDescent="0.2">
      <c r="A158">
        <v>18</v>
      </c>
      <c r="B158">
        <v>1</v>
      </c>
      <c r="C158">
        <v>258</v>
      </c>
      <c r="E158" t="s">
        <v>493</v>
      </c>
      <c r="F158" t="s">
        <v>494</v>
      </c>
      <c r="G158" t="s">
        <v>495</v>
      </c>
      <c r="H158" t="s">
        <v>438</v>
      </c>
      <c r="I158">
        <f>I153*J158</f>
        <v>1.6E-2</v>
      </c>
      <c r="J158">
        <v>4.3243243243243244E-3</v>
      </c>
      <c r="O158">
        <f t="shared" si="120"/>
        <v>637.91999999999996</v>
      </c>
      <c r="P158">
        <f t="shared" si="121"/>
        <v>637.91999999999996</v>
      </c>
      <c r="Q158">
        <f t="shared" si="122"/>
        <v>0</v>
      </c>
      <c r="R158">
        <f t="shared" si="123"/>
        <v>0</v>
      </c>
      <c r="S158">
        <f t="shared" si="124"/>
        <v>0</v>
      </c>
      <c r="T158">
        <f t="shared" si="125"/>
        <v>0</v>
      </c>
      <c r="U158">
        <f t="shared" si="126"/>
        <v>0</v>
      </c>
      <c r="V158">
        <f t="shared" si="127"/>
        <v>0</v>
      </c>
      <c r="W158">
        <f t="shared" si="128"/>
        <v>0</v>
      </c>
      <c r="X158">
        <f t="shared" si="129"/>
        <v>0</v>
      </c>
      <c r="Y158">
        <f t="shared" si="130"/>
        <v>0</v>
      </c>
      <c r="AA158">
        <v>39269648</v>
      </c>
      <c r="AB158">
        <f t="shared" si="131"/>
        <v>6557.53</v>
      </c>
      <c r="AC158">
        <f t="shared" si="132"/>
        <v>6557.53</v>
      </c>
      <c r="AD158">
        <f t="shared" si="133"/>
        <v>0</v>
      </c>
      <c r="AE158">
        <f t="shared" si="134"/>
        <v>0</v>
      </c>
      <c r="AF158">
        <f t="shared" si="135"/>
        <v>0</v>
      </c>
      <c r="AG158">
        <f t="shared" si="136"/>
        <v>0</v>
      </c>
      <c r="AH158">
        <f t="shared" si="137"/>
        <v>0</v>
      </c>
      <c r="AI158">
        <f t="shared" si="138"/>
        <v>0</v>
      </c>
      <c r="AJ158">
        <f t="shared" si="139"/>
        <v>0</v>
      </c>
      <c r="AK158">
        <v>6557.53</v>
      </c>
      <c r="AL158">
        <v>6557.53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95</v>
      </c>
      <c r="AU158">
        <v>65</v>
      </c>
      <c r="AV158">
        <v>1</v>
      </c>
      <c r="AW158">
        <v>1</v>
      </c>
      <c r="AZ158">
        <v>6.08</v>
      </c>
      <c r="BA158">
        <v>1</v>
      </c>
      <c r="BB158">
        <v>1</v>
      </c>
      <c r="BC158">
        <v>6.08</v>
      </c>
      <c r="BD158" t="s">
        <v>3</v>
      </c>
      <c r="BE158" t="s">
        <v>3</v>
      </c>
      <c r="BF158" t="s">
        <v>3</v>
      </c>
      <c r="BG158" t="s">
        <v>3</v>
      </c>
      <c r="BH158">
        <v>3</v>
      </c>
      <c r="BI158">
        <v>2</v>
      </c>
      <c r="BJ158" t="s">
        <v>496</v>
      </c>
      <c r="BM158">
        <v>108001</v>
      </c>
      <c r="BN158">
        <v>0</v>
      </c>
      <c r="BO158" t="s">
        <v>3</v>
      </c>
      <c r="BP158">
        <v>0</v>
      </c>
      <c r="BQ158">
        <v>3</v>
      </c>
      <c r="BR158">
        <v>0</v>
      </c>
      <c r="BS158">
        <v>1</v>
      </c>
      <c r="BT158">
        <v>1</v>
      </c>
      <c r="BU158">
        <v>1</v>
      </c>
      <c r="BV158">
        <v>1</v>
      </c>
      <c r="BW158">
        <v>1</v>
      </c>
      <c r="BX158">
        <v>1</v>
      </c>
      <c r="BY158" t="s">
        <v>3</v>
      </c>
      <c r="BZ158">
        <v>95</v>
      </c>
      <c r="CA158">
        <v>65</v>
      </c>
      <c r="CF158">
        <v>0</v>
      </c>
      <c r="CG158">
        <v>0</v>
      </c>
      <c r="CM158">
        <v>0</v>
      </c>
      <c r="CN158" t="s">
        <v>3</v>
      </c>
      <c r="CO158">
        <v>0</v>
      </c>
      <c r="CP158">
        <f t="shared" si="140"/>
        <v>637.91999999999996</v>
      </c>
      <c r="CQ158">
        <f t="shared" si="141"/>
        <v>39869.782399999996</v>
      </c>
      <c r="CR158">
        <f t="shared" si="142"/>
        <v>0</v>
      </c>
      <c r="CS158">
        <f t="shared" si="143"/>
        <v>0</v>
      </c>
      <c r="CT158">
        <f t="shared" si="144"/>
        <v>0</v>
      </c>
      <c r="CU158">
        <f t="shared" si="145"/>
        <v>0</v>
      </c>
      <c r="CV158">
        <f t="shared" si="146"/>
        <v>0</v>
      </c>
      <c r="CW158">
        <f t="shared" si="147"/>
        <v>0</v>
      </c>
      <c r="CX158">
        <f t="shared" si="148"/>
        <v>0</v>
      </c>
      <c r="CY158">
        <f t="shared" si="149"/>
        <v>0</v>
      </c>
      <c r="CZ158">
        <f t="shared" si="150"/>
        <v>0</v>
      </c>
      <c r="DC158" t="s">
        <v>3</v>
      </c>
      <c r="DD158" t="s">
        <v>3</v>
      </c>
      <c r="DE158" t="s">
        <v>3</v>
      </c>
      <c r="DF158" t="s">
        <v>3</v>
      </c>
      <c r="DG158" t="s">
        <v>3</v>
      </c>
      <c r="DH158" t="s">
        <v>3</v>
      </c>
      <c r="DI158" t="s">
        <v>3</v>
      </c>
      <c r="DJ158" t="s">
        <v>3</v>
      </c>
      <c r="DK158" t="s">
        <v>3</v>
      </c>
      <c r="DL158" t="s">
        <v>3</v>
      </c>
      <c r="DM158" t="s">
        <v>3</v>
      </c>
      <c r="DN158">
        <v>0</v>
      </c>
      <c r="DO158">
        <v>0</v>
      </c>
      <c r="DP158">
        <v>1</v>
      </c>
      <c r="DQ158">
        <v>1</v>
      </c>
      <c r="DU158">
        <v>1013</v>
      </c>
      <c r="DV158" t="s">
        <v>438</v>
      </c>
      <c r="DW158" t="s">
        <v>440</v>
      </c>
      <c r="DX158">
        <v>1</v>
      </c>
      <c r="EE158">
        <v>39174386</v>
      </c>
      <c r="EF158">
        <v>3</v>
      </c>
      <c r="EG158" t="s">
        <v>378</v>
      </c>
      <c r="EH158">
        <v>0</v>
      </c>
      <c r="EI158" t="s">
        <v>3</v>
      </c>
      <c r="EJ158">
        <v>2</v>
      </c>
      <c r="EK158">
        <v>108001</v>
      </c>
      <c r="EL158" t="s">
        <v>379</v>
      </c>
      <c r="EM158" t="s">
        <v>380</v>
      </c>
      <c r="EO158" t="s">
        <v>3</v>
      </c>
      <c r="EQ158">
        <v>0</v>
      </c>
      <c r="ER158">
        <v>6557.53</v>
      </c>
      <c r="ES158">
        <v>6557.53</v>
      </c>
      <c r="ET158">
        <v>0</v>
      </c>
      <c r="EU158">
        <v>0</v>
      </c>
      <c r="EV158">
        <v>0</v>
      </c>
      <c r="EW158">
        <v>0</v>
      </c>
      <c r="EX158">
        <v>0</v>
      </c>
      <c r="FQ158">
        <v>0</v>
      </c>
      <c r="FR158">
        <f t="shared" si="151"/>
        <v>0</v>
      </c>
      <c r="FS158">
        <v>0</v>
      </c>
      <c r="FX158">
        <v>95</v>
      </c>
      <c r="FY158">
        <v>65</v>
      </c>
      <c r="GA158" t="s">
        <v>3</v>
      </c>
      <c r="GD158">
        <v>0</v>
      </c>
      <c r="GF158">
        <v>1353123144</v>
      </c>
      <c r="GG158">
        <v>1</v>
      </c>
      <c r="GH158">
        <v>1</v>
      </c>
      <c r="GI158">
        <v>4</v>
      </c>
      <c r="GJ158">
        <v>0</v>
      </c>
      <c r="GK158">
        <f>ROUND(R158*(R12)/100,2)</f>
        <v>0</v>
      </c>
      <c r="GL158">
        <f t="shared" si="152"/>
        <v>0</v>
      </c>
      <c r="GM158">
        <f t="shared" si="153"/>
        <v>637.91999999999996</v>
      </c>
      <c r="GN158">
        <f t="shared" si="154"/>
        <v>0</v>
      </c>
      <c r="GO158">
        <f t="shared" si="155"/>
        <v>637.91999999999996</v>
      </c>
      <c r="GP158">
        <f t="shared" si="156"/>
        <v>0</v>
      </c>
      <c r="GR158">
        <v>0</v>
      </c>
      <c r="GS158">
        <v>3</v>
      </c>
      <c r="GT158">
        <v>0</v>
      </c>
      <c r="GU158" t="s">
        <v>3</v>
      </c>
      <c r="GV158">
        <f t="shared" si="157"/>
        <v>0</v>
      </c>
      <c r="GW158">
        <v>1</v>
      </c>
      <c r="GX158">
        <f t="shared" si="158"/>
        <v>0</v>
      </c>
      <c r="HA158">
        <v>0</v>
      </c>
      <c r="HB158">
        <v>0</v>
      </c>
      <c r="IK158">
        <v>0</v>
      </c>
    </row>
    <row r="159" spans="1:245" x14ac:dyDescent="0.2">
      <c r="A159">
        <v>17</v>
      </c>
      <c r="B159">
        <v>1</v>
      </c>
      <c r="E159" t="s">
        <v>497</v>
      </c>
      <c r="F159" t="s">
        <v>498</v>
      </c>
      <c r="G159" t="s">
        <v>499</v>
      </c>
      <c r="H159" t="s">
        <v>408</v>
      </c>
      <c r="I159">
        <v>0.12</v>
      </c>
      <c r="J159">
        <v>0</v>
      </c>
      <c r="O159">
        <f t="shared" si="120"/>
        <v>269.41000000000003</v>
      </c>
      <c r="P159">
        <f t="shared" si="121"/>
        <v>45.4</v>
      </c>
      <c r="Q159">
        <f t="shared" si="122"/>
        <v>3.41</v>
      </c>
      <c r="R159">
        <f t="shared" si="123"/>
        <v>0.47</v>
      </c>
      <c r="S159">
        <f t="shared" si="124"/>
        <v>220.6</v>
      </c>
      <c r="T159">
        <f t="shared" si="125"/>
        <v>0</v>
      </c>
      <c r="U159">
        <f t="shared" si="126"/>
        <v>3.6576</v>
      </c>
      <c r="V159">
        <f t="shared" si="127"/>
        <v>6.0000000000000001E-3</v>
      </c>
      <c r="W159">
        <f t="shared" si="128"/>
        <v>0</v>
      </c>
      <c r="X159">
        <f t="shared" si="129"/>
        <v>210.02</v>
      </c>
      <c r="Y159">
        <f t="shared" si="130"/>
        <v>143.69999999999999</v>
      </c>
      <c r="AA159">
        <v>39269648</v>
      </c>
      <c r="AB159">
        <f t="shared" si="131"/>
        <v>369.25</v>
      </c>
      <c r="AC159">
        <f t="shared" si="132"/>
        <v>62.22</v>
      </c>
      <c r="AD159">
        <f t="shared" si="133"/>
        <v>4.67</v>
      </c>
      <c r="AE159">
        <f t="shared" si="134"/>
        <v>0.64</v>
      </c>
      <c r="AF159">
        <f t="shared" si="135"/>
        <v>302.36</v>
      </c>
      <c r="AG159">
        <f t="shared" si="136"/>
        <v>0</v>
      </c>
      <c r="AH159">
        <f t="shared" si="137"/>
        <v>30.48</v>
      </c>
      <c r="AI159">
        <f t="shared" si="138"/>
        <v>0.05</v>
      </c>
      <c r="AJ159">
        <f t="shared" si="139"/>
        <v>0</v>
      </c>
      <c r="AK159">
        <v>369.25</v>
      </c>
      <c r="AL159">
        <v>62.22</v>
      </c>
      <c r="AM159">
        <v>4.67</v>
      </c>
      <c r="AN159">
        <v>0.64</v>
      </c>
      <c r="AO159">
        <v>302.36</v>
      </c>
      <c r="AP159">
        <v>0</v>
      </c>
      <c r="AQ159">
        <v>30.48</v>
      </c>
      <c r="AR159">
        <v>0.05</v>
      </c>
      <c r="AS159">
        <v>0</v>
      </c>
      <c r="AT159">
        <v>95</v>
      </c>
      <c r="AU159">
        <v>65</v>
      </c>
      <c r="AV159">
        <v>1</v>
      </c>
      <c r="AW159">
        <v>1</v>
      </c>
      <c r="AZ159">
        <v>6.08</v>
      </c>
      <c r="BA159">
        <v>6.08</v>
      </c>
      <c r="BB159">
        <v>6.08</v>
      </c>
      <c r="BC159">
        <v>6.08</v>
      </c>
      <c r="BD159" t="s">
        <v>3</v>
      </c>
      <c r="BE159" t="s">
        <v>3</v>
      </c>
      <c r="BF159" t="s">
        <v>3</v>
      </c>
      <c r="BG159" t="s">
        <v>3</v>
      </c>
      <c r="BH159">
        <v>0</v>
      </c>
      <c r="BI159">
        <v>2</v>
      </c>
      <c r="BJ159" t="s">
        <v>500</v>
      </c>
      <c r="BM159">
        <v>108001</v>
      </c>
      <c r="BN159">
        <v>0</v>
      </c>
      <c r="BO159" t="s">
        <v>3</v>
      </c>
      <c r="BP159">
        <v>0</v>
      </c>
      <c r="BQ159">
        <v>3</v>
      </c>
      <c r="BR159">
        <v>0</v>
      </c>
      <c r="BS159">
        <v>6.08</v>
      </c>
      <c r="BT159">
        <v>1</v>
      </c>
      <c r="BU159">
        <v>1</v>
      </c>
      <c r="BV159">
        <v>1</v>
      </c>
      <c r="BW159">
        <v>1</v>
      </c>
      <c r="BX159">
        <v>1</v>
      </c>
      <c r="BY159" t="s">
        <v>3</v>
      </c>
      <c r="BZ159">
        <v>95</v>
      </c>
      <c r="CA159">
        <v>65</v>
      </c>
      <c r="CF159">
        <v>0</v>
      </c>
      <c r="CG159">
        <v>0</v>
      </c>
      <c r="CM159">
        <v>0</v>
      </c>
      <c r="CN159" t="s">
        <v>3</v>
      </c>
      <c r="CO159">
        <v>0</v>
      </c>
      <c r="CP159">
        <f t="shared" si="140"/>
        <v>269.40999999999997</v>
      </c>
      <c r="CQ159">
        <f t="shared" si="141"/>
        <v>378.29759999999999</v>
      </c>
      <c r="CR159">
        <f t="shared" si="142"/>
        <v>28.393599999999999</v>
      </c>
      <c r="CS159">
        <f t="shared" si="143"/>
        <v>3.8912</v>
      </c>
      <c r="CT159">
        <f t="shared" si="144"/>
        <v>1838.3488000000002</v>
      </c>
      <c r="CU159">
        <f t="shared" si="145"/>
        <v>0</v>
      </c>
      <c r="CV159">
        <f t="shared" si="146"/>
        <v>30.48</v>
      </c>
      <c r="CW159">
        <f t="shared" si="147"/>
        <v>0.05</v>
      </c>
      <c r="CX159">
        <f t="shared" si="148"/>
        <v>0</v>
      </c>
      <c r="CY159">
        <f t="shared" si="149"/>
        <v>210.01649999999998</v>
      </c>
      <c r="CZ159">
        <f t="shared" si="150"/>
        <v>143.69549999999998</v>
      </c>
      <c r="DC159" t="s">
        <v>3</v>
      </c>
      <c r="DD159" t="s">
        <v>3</v>
      </c>
      <c r="DE159" t="s">
        <v>3</v>
      </c>
      <c r="DF159" t="s">
        <v>3</v>
      </c>
      <c r="DG159" t="s">
        <v>3</v>
      </c>
      <c r="DH159" t="s">
        <v>3</v>
      </c>
      <c r="DI159" t="s">
        <v>3</v>
      </c>
      <c r="DJ159" t="s">
        <v>3</v>
      </c>
      <c r="DK159" t="s">
        <v>3</v>
      </c>
      <c r="DL159" t="s">
        <v>3</v>
      </c>
      <c r="DM159" t="s">
        <v>3</v>
      </c>
      <c r="DN159">
        <v>0</v>
      </c>
      <c r="DO159">
        <v>0</v>
      </c>
      <c r="DP159">
        <v>1</v>
      </c>
      <c r="DQ159">
        <v>1</v>
      </c>
      <c r="DU159">
        <v>1013</v>
      </c>
      <c r="DV159" t="s">
        <v>408</v>
      </c>
      <c r="DW159" t="s">
        <v>408</v>
      </c>
      <c r="DX159">
        <v>1</v>
      </c>
      <c r="EE159">
        <v>39174386</v>
      </c>
      <c r="EF159">
        <v>3</v>
      </c>
      <c r="EG159" t="s">
        <v>378</v>
      </c>
      <c r="EH159">
        <v>0</v>
      </c>
      <c r="EI159" t="s">
        <v>3</v>
      </c>
      <c r="EJ159">
        <v>2</v>
      </c>
      <c r="EK159">
        <v>108001</v>
      </c>
      <c r="EL159" t="s">
        <v>379</v>
      </c>
      <c r="EM159" t="s">
        <v>380</v>
      </c>
      <c r="EO159" t="s">
        <v>3</v>
      </c>
      <c r="EQ159">
        <v>0</v>
      </c>
      <c r="ER159">
        <v>369.25</v>
      </c>
      <c r="ES159">
        <v>62.22</v>
      </c>
      <c r="ET159">
        <v>4.67</v>
      </c>
      <c r="EU159">
        <v>0.64</v>
      </c>
      <c r="EV159">
        <v>302.36</v>
      </c>
      <c r="EW159">
        <v>30.48</v>
      </c>
      <c r="EX159">
        <v>0.05</v>
      </c>
      <c r="EY159">
        <v>0</v>
      </c>
      <c r="FQ159">
        <v>0</v>
      </c>
      <c r="FR159">
        <f t="shared" si="151"/>
        <v>0</v>
      </c>
      <c r="FS159">
        <v>0</v>
      </c>
      <c r="FX159">
        <v>95</v>
      </c>
      <c r="FY159">
        <v>65</v>
      </c>
      <c r="GA159" t="s">
        <v>3</v>
      </c>
      <c r="GD159">
        <v>0</v>
      </c>
      <c r="GF159">
        <v>83859701</v>
      </c>
      <c r="GG159">
        <v>1</v>
      </c>
      <c r="GH159">
        <v>1</v>
      </c>
      <c r="GI159">
        <v>4</v>
      </c>
      <c r="GJ159">
        <v>0</v>
      </c>
      <c r="GK159">
        <f>ROUND(R159*(R12)/100,2)</f>
        <v>0</v>
      </c>
      <c r="GL159">
        <f t="shared" si="152"/>
        <v>0</v>
      </c>
      <c r="GM159">
        <f t="shared" si="153"/>
        <v>623.13</v>
      </c>
      <c r="GN159">
        <f t="shared" si="154"/>
        <v>0</v>
      </c>
      <c r="GO159">
        <f t="shared" si="155"/>
        <v>623.13</v>
      </c>
      <c r="GP159">
        <f t="shared" si="156"/>
        <v>0</v>
      </c>
      <c r="GR159">
        <v>0</v>
      </c>
      <c r="GS159">
        <v>3</v>
      </c>
      <c r="GT159">
        <v>0</v>
      </c>
      <c r="GU159" t="s">
        <v>3</v>
      </c>
      <c r="GV159">
        <f t="shared" si="157"/>
        <v>0</v>
      </c>
      <c r="GW159">
        <v>1</v>
      </c>
      <c r="GX159">
        <f t="shared" si="158"/>
        <v>0</v>
      </c>
      <c r="HA159">
        <v>0</v>
      </c>
      <c r="HB159">
        <v>0</v>
      </c>
      <c r="IK159">
        <v>0</v>
      </c>
    </row>
    <row r="160" spans="1:245" x14ac:dyDescent="0.2">
      <c r="A160">
        <v>18</v>
      </c>
      <c r="B160">
        <v>1</v>
      </c>
      <c r="E160" t="s">
        <v>501</v>
      </c>
      <c r="F160" t="s">
        <v>502</v>
      </c>
      <c r="G160" t="s">
        <v>503</v>
      </c>
      <c r="H160" t="s">
        <v>303</v>
      </c>
      <c r="I160">
        <f>I159*J160</f>
        <v>0.12</v>
      </c>
      <c r="J160">
        <v>1</v>
      </c>
      <c r="O160">
        <f t="shared" si="120"/>
        <v>679.99</v>
      </c>
      <c r="P160">
        <f t="shared" si="121"/>
        <v>679.99</v>
      </c>
      <c r="Q160">
        <f t="shared" si="122"/>
        <v>0</v>
      </c>
      <c r="R160">
        <f t="shared" si="123"/>
        <v>0</v>
      </c>
      <c r="S160">
        <f t="shared" si="124"/>
        <v>0</v>
      </c>
      <c r="T160">
        <f t="shared" si="125"/>
        <v>0</v>
      </c>
      <c r="U160">
        <f t="shared" si="126"/>
        <v>0</v>
      </c>
      <c r="V160">
        <f t="shared" si="127"/>
        <v>0</v>
      </c>
      <c r="W160">
        <f t="shared" si="128"/>
        <v>0</v>
      </c>
      <c r="X160">
        <f t="shared" si="129"/>
        <v>0</v>
      </c>
      <c r="Y160">
        <f t="shared" si="130"/>
        <v>0</v>
      </c>
      <c r="AA160">
        <v>39269648</v>
      </c>
      <c r="AB160">
        <f t="shared" si="131"/>
        <v>932</v>
      </c>
      <c r="AC160">
        <f t="shared" si="132"/>
        <v>932</v>
      </c>
      <c r="AD160">
        <f t="shared" si="133"/>
        <v>0</v>
      </c>
      <c r="AE160">
        <f t="shared" si="134"/>
        <v>0</v>
      </c>
      <c r="AF160">
        <f t="shared" si="135"/>
        <v>0</v>
      </c>
      <c r="AG160">
        <f t="shared" si="136"/>
        <v>0</v>
      </c>
      <c r="AH160">
        <f t="shared" si="137"/>
        <v>0</v>
      </c>
      <c r="AI160">
        <f t="shared" si="138"/>
        <v>0</v>
      </c>
      <c r="AJ160">
        <f t="shared" si="139"/>
        <v>0</v>
      </c>
      <c r="AK160">
        <v>932</v>
      </c>
      <c r="AL160">
        <v>932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95</v>
      </c>
      <c r="AU160">
        <v>65</v>
      </c>
      <c r="AV160">
        <v>1</v>
      </c>
      <c r="AW160">
        <v>1</v>
      </c>
      <c r="AZ160">
        <v>6.08</v>
      </c>
      <c r="BA160">
        <v>1</v>
      </c>
      <c r="BB160">
        <v>1</v>
      </c>
      <c r="BC160">
        <v>6.08</v>
      </c>
      <c r="BD160" t="s">
        <v>3</v>
      </c>
      <c r="BE160" t="s">
        <v>3</v>
      </c>
      <c r="BF160" t="s">
        <v>3</v>
      </c>
      <c r="BG160" t="s">
        <v>3</v>
      </c>
      <c r="BH160">
        <v>3</v>
      </c>
      <c r="BI160">
        <v>2</v>
      </c>
      <c r="BJ160" t="s">
        <v>504</v>
      </c>
      <c r="BM160">
        <v>108001</v>
      </c>
      <c r="BN160">
        <v>0</v>
      </c>
      <c r="BO160" t="s">
        <v>3</v>
      </c>
      <c r="BP160">
        <v>0</v>
      </c>
      <c r="BQ160">
        <v>3</v>
      </c>
      <c r="BR160">
        <v>0</v>
      </c>
      <c r="BS160">
        <v>1</v>
      </c>
      <c r="BT160">
        <v>1</v>
      </c>
      <c r="BU160">
        <v>1</v>
      </c>
      <c r="BV160">
        <v>1</v>
      </c>
      <c r="BW160">
        <v>1</v>
      </c>
      <c r="BX160">
        <v>1</v>
      </c>
      <c r="BY160" t="s">
        <v>3</v>
      </c>
      <c r="BZ160">
        <v>95</v>
      </c>
      <c r="CA160">
        <v>65</v>
      </c>
      <c r="CF160">
        <v>0</v>
      </c>
      <c r="CG160">
        <v>0</v>
      </c>
      <c r="CM160">
        <v>0</v>
      </c>
      <c r="CN160" t="s">
        <v>3</v>
      </c>
      <c r="CO160">
        <v>0</v>
      </c>
      <c r="CP160">
        <f t="shared" si="140"/>
        <v>679.99</v>
      </c>
      <c r="CQ160">
        <f t="shared" si="141"/>
        <v>5666.56</v>
      </c>
      <c r="CR160">
        <f t="shared" si="142"/>
        <v>0</v>
      </c>
      <c r="CS160">
        <f t="shared" si="143"/>
        <v>0</v>
      </c>
      <c r="CT160">
        <f t="shared" si="144"/>
        <v>0</v>
      </c>
      <c r="CU160">
        <f t="shared" si="145"/>
        <v>0</v>
      </c>
      <c r="CV160">
        <f t="shared" si="146"/>
        <v>0</v>
      </c>
      <c r="CW160">
        <f t="shared" si="147"/>
        <v>0</v>
      </c>
      <c r="CX160">
        <f t="shared" si="148"/>
        <v>0</v>
      </c>
      <c r="CY160">
        <f t="shared" si="149"/>
        <v>0</v>
      </c>
      <c r="CZ160">
        <f t="shared" si="150"/>
        <v>0</v>
      </c>
      <c r="DC160" t="s">
        <v>3</v>
      </c>
      <c r="DD160" t="s">
        <v>3</v>
      </c>
      <c r="DE160" t="s">
        <v>3</v>
      </c>
      <c r="DF160" t="s">
        <v>3</v>
      </c>
      <c r="DG160" t="s">
        <v>3</v>
      </c>
      <c r="DH160" t="s">
        <v>3</v>
      </c>
      <c r="DI160" t="s">
        <v>3</v>
      </c>
      <c r="DJ160" t="s">
        <v>3</v>
      </c>
      <c r="DK160" t="s">
        <v>3</v>
      </c>
      <c r="DL160" t="s">
        <v>3</v>
      </c>
      <c r="DM160" t="s">
        <v>3</v>
      </c>
      <c r="DN160">
        <v>0</v>
      </c>
      <c r="DO160">
        <v>0</v>
      </c>
      <c r="DP160">
        <v>1</v>
      </c>
      <c r="DQ160">
        <v>1</v>
      </c>
      <c r="DU160">
        <v>1010</v>
      </c>
      <c r="DV160" t="s">
        <v>303</v>
      </c>
      <c r="DW160" t="s">
        <v>303</v>
      </c>
      <c r="DX160">
        <v>100</v>
      </c>
      <c r="EE160">
        <v>39174386</v>
      </c>
      <c r="EF160">
        <v>3</v>
      </c>
      <c r="EG160" t="s">
        <v>378</v>
      </c>
      <c r="EH160">
        <v>0</v>
      </c>
      <c r="EI160" t="s">
        <v>3</v>
      </c>
      <c r="EJ160">
        <v>2</v>
      </c>
      <c r="EK160">
        <v>108001</v>
      </c>
      <c r="EL160" t="s">
        <v>379</v>
      </c>
      <c r="EM160" t="s">
        <v>380</v>
      </c>
      <c r="EO160" t="s">
        <v>3</v>
      </c>
      <c r="EQ160">
        <v>0</v>
      </c>
      <c r="ER160">
        <v>932</v>
      </c>
      <c r="ES160">
        <v>932</v>
      </c>
      <c r="ET160">
        <v>0</v>
      </c>
      <c r="EU160">
        <v>0</v>
      </c>
      <c r="EV160">
        <v>0</v>
      </c>
      <c r="EW160">
        <v>0</v>
      </c>
      <c r="EX160">
        <v>0</v>
      </c>
      <c r="FQ160">
        <v>0</v>
      </c>
      <c r="FR160">
        <f t="shared" si="151"/>
        <v>0</v>
      </c>
      <c r="FS160">
        <v>0</v>
      </c>
      <c r="FX160">
        <v>95</v>
      </c>
      <c r="FY160">
        <v>65</v>
      </c>
      <c r="GA160" t="s">
        <v>3</v>
      </c>
      <c r="GD160">
        <v>0</v>
      </c>
      <c r="GF160">
        <v>-2124591968</v>
      </c>
      <c r="GG160">
        <v>1</v>
      </c>
      <c r="GH160">
        <v>1</v>
      </c>
      <c r="GI160">
        <v>4</v>
      </c>
      <c r="GJ160">
        <v>0</v>
      </c>
      <c r="GK160">
        <f>ROUND(R160*(R12)/100,2)</f>
        <v>0</v>
      </c>
      <c r="GL160">
        <f t="shared" si="152"/>
        <v>0</v>
      </c>
      <c r="GM160">
        <f t="shared" si="153"/>
        <v>679.99</v>
      </c>
      <c r="GN160">
        <f t="shared" si="154"/>
        <v>0</v>
      </c>
      <c r="GO160">
        <f t="shared" si="155"/>
        <v>679.99</v>
      </c>
      <c r="GP160">
        <f t="shared" si="156"/>
        <v>0</v>
      </c>
      <c r="GR160">
        <v>0</v>
      </c>
      <c r="GS160">
        <v>3</v>
      </c>
      <c r="GT160">
        <v>0</v>
      </c>
      <c r="GU160" t="s">
        <v>3</v>
      </c>
      <c r="GV160">
        <f t="shared" si="157"/>
        <v>0</v>
      </c>
      <c r="GW160">
        <v>1</v>
      </c>
      <c r="GX160">
        <f t="shared" si="158"/>
        <v>0</v>
      </c>
      <c r="HA160">
        <v>0</v>
      </c>
      <c r="HB160">
        <v>0</v>
      </c>
      <c r="IK160">
        <v>0</v>
      </c>
    </row>
    <row r="161" spans="1:245" x14ac:dyDescent="0.2">
      <c r="A161">
        <v>17</v>
      </c>
      <c r="B161">
        <v>1</v>
      </c>
      <c r="E161" t="s">
        <v>505</v>
      </c>
      <c r="F161" t="s">
        <v>506</v>
      </c>
      <c r="G161" t="s">
        <v>507</v>
      </c>
      <c r="H161" t="s">
        <v>408</v>
      </c>
      <c r="I161">
        <v>0.02</v>
      </c>
      <c r="J161">
        <v>0</v>
      </c>
      <c r="O161">
        <f t="shared" si="120"/>
        <v>55.2</v>
      </c>
      <c r="P161">
        <f t="shared" si="121"/>
        <v>12.94</v>
      </c>
      <c r="Q161">
        <f t="shared" si="122"/>
        <v>0.56999999999999995</v>
      </c>
      <c r="R161">
        <f t="shared" si="123"/>
        <v>0.08</v>
      </c>
      <c r="S161">
        <f t="shared" si="124"/>
        <v>41.69</v>
      </c>
      <c r="T161">
        <f t="shared" si="125"/>
        <v>0</v>
      </c>
      <c r="U161">
        <f t="shared" si="126"/>
        <v>0.69120000000000004</v>
      </c>
      <c r="V161">
        <f t="shared" si="127"/>
        <v>1E-3</v>
      </c>
      <c r="W161">
        <f t="shared" si="128"/>
        <v>0</v>
      </c>
      <c r="X161">
        <f t="shared" si="129"/>
        <v>39.68</v>
      </c>
      <c r="Y161">
        <f t="shared" si="130"/>
        <v>27.15</v>
      </c>
      <c r="AA161">
        <v>39269648</v>
      </c>
      <c r="AB161">
        <f t="shared" si="131"/>
        <v>453.93</v>
      </c>
      <c r="AC161">
        <f t="shared" si="132"/>
        <v>106.42</v>
      </c>
      <c r="AD161">
        <f t="shared" si="133"/>
        <v>4.67</v>
      </c>
      <c r="AE161">
        <f t="shared" si="134"/>
        <v>0.64</v>
      </c>
      <c r="AF161">
        <f t="shared" si="135"/>
        <v>342.84</v>
      </c>
      <c r="AG161">
        <f t="shared" si="136"/>
        <v>0</v>
      </c>
      <c r="AH161">
        <f t="shared" si="137"/>
        <v>34.56</v>
      </c>
      <c r="AI161">
        <f t="shared" si="138"/>
        <v>0.05</v>
      </c>
      <c r="AJ161">
        <f t="shared" si="139"/>
        <v>0</v>
      </c>
      <c r="AK161">
        <v>453.93</v>
      </c>
      <c r="AL161">
        <v>106.42</v>
      </c>
      <c r="AM161">
        <v>4.67</v>
      </c>
      <c r="AN161">
        <v>0.64</v>
      </c>
      <c r="AO161">
        <v>342.84</v>
      </c>
      <c r="AP161">
        <v>0</v>
      </c>
      <c r="AQ161">
        <v>34.56</v>
      </c>
      <c r="AR161">
        <v>0.05</v>
      </c>
      <c r="AS161">
        <v>0</v>
      </c>
      <c r="AT161">
        <v>95</v>
      </c>
      <c r="AU161">
        <v>65</v>
      </c>
      <c r="AV161">
        <v>1</v>
      </c>
      <c r="AW161">
        <v>1</v>
      </c>
      <c r="AZ161">
        <v>6.08</v>
      </c>
      <c r="BA161">
        <v>6.08</v>
      </c>
      <c r="BB161">
        <v>6.08</v>
      </c>
      <c r="BC161">
        <v>6.08</v>
      </c>
      <c r="BD161" t="s">
        <v>3</v>
      </c>
      <c r="BE161" t="s">
        <v>3</v>
      </c>
      <c r="BF161" t="s">
        <v>3</v>
      </c>
      <c r="BG161" t="s">
        <v>3</v>
      </c>
      <c r="BH161">
        <v>0</v>
      </c>
      <c r="BI161">
        <v>2</v>
      </c>
      <c r="BJ161" t="s">
        <v>508</v>
      </c>
      <c r="BM161">
        <v>108001</v>
      </c>
      <c r="BN161">
        <v>0</v>
      </c>
      <c r="BO161" t="s">
        <v>3</v>
      </c>
      <c r="BP161">
        <v>0</v>
      </c>
      <c r="BQ161">
        <v>3</v>
      </c>
      <c r="BR161">
        <v>0</v>
      </c>
      <c r="BS161">
        <v>6.08</v>
      </c>
      <c r="BT161">
        <v>1</v>
      </c>
      <c r="BU161">
        <v>1</v>
      </c>
      <c r="BV161">
        <v>1</v>
      </c>
      <c r="BW161">
        <v>1</v>
      </c>
      <c r="BX161">
        <v>1</v>
      </c>
      <c r="BY161" t="s">
        <v>3</v>
      </c>
      <c r="BZ161">
        <v>95</v>
      </c>
      <c r="CA161">
        <v>65</v>
      </c>
      <c r="CF161">
        <v>0</v>
      </c>
      <c r="CG161">
        <v>0</v>
      </c>
      <c r="CM161">
        <v>0</v>
      </c>
      <c r="CN161" t="s">
        <v>3</v>
      </c>
      <c r="CO161">
        <v>0</v>
      </c>
      <c r="CP161">
        <f t="shared" si="140"/>
        <v>55.199999999999996</v>
      </c>
      <c r="CQ161">
        <f t="shared" si="141"/>
        <v>647.03359999999998</v>
      </c>
      <c r="CR161">
        <f t="shared" si="142"/>
        <v>28.393599999999999</v>
      </c>
      <c r="CS161">
        <f t="shared" si="143"/>
        <v>3.8912</v>
      </c>
      <c r="CT161">
        <f t="shared" si="144"/>
        <v>2084.4672</v>
      </c>
      <c r="CU161">
        <f t="shared" si="145"/>
        <v>0</v>
      </c>
      <c r="CV161">
        <f t="shared" si="146"/>
        <v>34.56</v>
      </c>
      <c r="CW161">
        <f t="shared" si="147"/>
        <v>0.05</v>
      </c>
      <c r="CX161">
        <f t="shared" si="148"/>
        <v>0</v>
      </c>
      <c r="CY161">
        <f t="shared" si="149"/>
        <v>39.6815</v>
      </c>
      <c r="CZ161">
        <f t="shared" si="150"/>
        <v>27.150499999999997</v>
      </c>
      <c r="DC161" t="s">
        <v>3</v>
      </c>
      <c r="DD161" t="s">
        <v>3</v>
      </c>
      <c r="DE161" t="s">
        <v>3</v>
      </c>
      <c r="DF161" t="s">
        <v>3</v>
      </c>
      <c r="DG161" t="s">
        <v>3</v>
      </c>
      <c r="DH161" t="s">
        <v>3</v>
      </c>
      <c r="DI161" t="s">
        <v>3</v>
      </c>
      <c r="DJ161" t="s">
        <v>3</v>
      </c>
      <c r="DK161" t="s">
        <v>3</v>
      </c>
      <c r="DL161" t="s">
        <v>3</v>
      </c>
      <c r="DM161" t="s">
        <v>3</v>
      </c>
      <c r="DN161">
        <v>0</v>
      </c>
      <c r="DO161">
        <v>0</v>
      </c>
      <c r="DP161">
        <v>1</v>
      </c>
      <c r="DQ161">
        <v>1</v>
      </c>
      <c r="DU161">
        <v>1013</v>
      </c>
      <c r="DV161" t="s">
        <v>408</v>
      </c>
      <c r="DW161" t="s">
        <v>408</v>
      </c>
      <c r="DX161">
        <v>1</v>
      </c>
      <c r="EE161">
        <v>39174386</v>
      </c>
      <c r="EF161">
        <v>3</v>
      </c>
      <c r="EG161" t="s">
        <v>378</v>
      </c>
      <c r="EH161">
        <v>0</v>
      </c>
      <c r="EI161" t="s">
        <v>3</v>
      </c>
      <c r="EJ161">
        <v>2</v>
      </c>
      <c r="EK161">
        <v>108001</v>
      </c>
      <c r="EL161" t="s">
        <v>379</v>
      </c>
      <c r="EM161" t="s">
        <v>380</v>
      </c>
      <c r="EO161" t="s">
        <v>3</v>
      </c>
      <c r="EQ161">
        <v>0</v>
      </c>
      <c r="ER161">
        <v>453.93</v>
      </c>
      <c r="ES161">
        <v>106.42</v>
      </c>
      <c r="ET161">
        <v>4.67</v>
      </c>
      <c r="EU161">
        <v>0.64</v>
      </c>
      <c r="EV161">
        <v>342.84</v>
      </c>
      <c r="EW161">
        <v>34.56</v>
      </c>
      <c r="EX161">
        <v>0.05</v>
      </c>
      <c r="EY161">
        <v>0</v>
      </c>
      <c r="FQ161">
        <v>0</v>
      </c>
      <c r="FR161">
        <f t="shared" si="151"/>
        <v>0</v>
      </c>
      <c r="FS161">
        <v>0</v>
      </c>
      <c r="FX161">
        <v>95</v>
      </c>
      <c r="FY161">
        <v>65</v>
      </c>
      <c r="GA161" t="s">
        <v>3</v>
      </c>
      <c r="GD161">
        <v>0</v>
      </c>
      <c r="GF161">
        <v>459985566</v>
      </c>
      <c r="GG161">
        <v>1</v>
      </c>
      <c r="GH161">
        <v>1</v>
      </c>
      <c r="GI161">
        <v>4</v>
      </c>
      <c r="GJ161">
        <v>0</v>
      </c>
      <c r="GK161">
        <f>ROUND(R161*(R12)/100,2)</f>
        <v>0</v>
      </c>
      <c r="GL161">
        <f t="shared" si="152"/>
        <v>0</v>
      </c>
      <c r="GM161">
        <f t="shared" si="153"/>
        <v>122.03</v>
      </c>
      <c r="GN161">
        <f t="shared" si="154"/>
        <v>0</v>
      </c>
      <c r="GO161">
        <f t="shared" si="155"/>
        <v>122.03</v>
      </c>
      <c r="GP161">
        <f t="shared" si="156"/>
        <v>0</v>
      </c>
      <c r="GR161">
        <v>0</v>
      </c>
      <c r="GS161">
        <v>3</v>
      </c>
      <c r="GT161">
        <v>0</v>
      </c>
      <c r="GU161" t="s">
        <v>3</v>
      </c>
      <c r="GV161">
        <f t="shared" si="157"/>
        <v>0</v>
      </c>
      <c r="GW161">
        <v>1</v>
      </c>
      <c r="GX161">
        <f t="shared" si="158"/>
        <v>0</v>
      </c>
      <c r="HA161">
        <v>0</v>
      </c>
      <c r="HB161">
        <v>0</v>
      </c>
      <c r="IK161">
        <v>0</v>
      </c>
    </row>
    <row r="162" spans="1:245" x14ac:dyDescent="0.2">
      <c r="A162">
        <v>18</v>
      </c>
      <c r="B162">
        <v>1</v>
      </c>
      <c r="E162" t="s">
        <v>509</v>
      </c>
      <c r="F162" t="s">
        <v>510</v>
      </c>
      <c r="G162" t="s">
        <v>511</v>
      </c>
      <c r="H162" t="s">
        <v>303</v>
      </c>
      <c r="I162">
        <f>I161*J162</f>
        <v>0.02</v>
      </c>
      <c r="J162">
        <v>1</v>
      </c>
      <c r="O162">
        <f t="shared" si="120"/>
        <v>267.76</v>
      </c>
      <c r="P162">
        <f t="shared" si="121"/>
        <v>267.76</v>
      </c>
      <c r="Q162">
        <f t="shared" si="122"/>
        <v>0</v>
      </c>
      <c r="R162">
        <f t="shared" si="123"/>
        <v>0</v>
      </c>
      <c r="S162">
        <f t="shared" si="124"/>
        <v>0</v>
      </c>
      <c r="T162">
        <f t="shared" si="125"/>
        <v>0</v>
      </c>
      <c r="U162">
        <f t="shared" si="126"/>
        <v>0</v>
      </c>
      <c r="V162">
        <f t="shared" si="127"/>
        <v>0</v>
      </c>
      <c r="W162">
        <f t="shared" si="128"/>
        <v>0</v>
      </c>
      <c r="X162">
        <f t="shared" si="129"/>
        <v>0</v>
      </c>
      <c r="Y162">
        <f t="shared" si="130"/>
        <v>0</v>
      </c>
      <c r="AA162">
        <v>39269648</v>
      </c>
      <c r="AB162">
        <f t="shared" si="131"/>
        <v>2202</v>
      </c>
      <c r="AC162">
        <f t="shared" si="132"/>
        <v>2202</v>
      </c>
      <c r="AD162">
        <f t="shared" si="133"/>
        <v>0</v>
      </c>
      <c r="AE162">
        <f t="shared" si="134"/>
        <v>0</v>
      </c>
      <c r="AF162">
        <f t="shared" si="135"/>
        <v>0</v>
      </c>
      <c r="AG162">
        <f t="shared" si="136"/>
        <v>0</v>
      </c>
      <c r="AH162">
        <f t="shared" si="137"/>
        <v>0</v>
      </c>
      <c r="AI162">
        <f t="shared" si="138"/>
        <v>0</v>
      </c>
      <c r="AJ162">
        <f t="shared" si="139"/>
        <v>0</v>
      </c>
      <c r="AK162">
        <v>2202</v>
      </c>
      <c r="AL162">
        <v>2202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95</v>
      </c>
      <c r="AU162">
        <v>65</v>
      </c>
      <c r="AV162">
        <v>1</v>
      </c>
      <c r="AW162">
        <v>1</v>
      </c>
      <c r="AZ162">
        <v>6.08</v>
      </c>
      <c r="BA162">
        <v>1</v>
      </c>
      <c r="BB162">
        <v>1</v>
      </c>
      <c r="BC162">
        <v>6.08</v>
      </c>
      <c r="BD162" t="s">
        <v>3</v>
      </c>
      <c r="BE162" t="s">
        <v>3</v>
      </c>
      <c r="BF162" t="s">
        <v>3</v>
      </c>
      <c r="BG162" t="s">
        <v>3</v>
      </c>
      <c r="BH162">
        <v>3</v>
      </c>
      <c r="BI162">
        <v>2</v>
      </c>
      <c r="BJ162" t="s">
        <v>512</v>
      </c>
      <c r="BM162">
        <v>108001</v>
      </c>
      <c r="BN162">
        <v>0</v>
      </c>
      <c r="BO162" t="s">
        <v>3</v>
      </c>
      <c r="BP162">
        <v>0</v>
      </c>
      <c r="BQ162">
        <v>3</v>
      </c>
      <c r="BR162">
        <v>0</v>
      </c>
      <c r="BS162">
        <v>1</v>
      </c>
      <c r="BT162">
        <v>1</v>
      </c>
      <c r="BU162">
        <v>1</v>
      </c>
      <c r="BV162">
        <v>1</v>
      </c>
      <c r="BW162">
        <v>1</v>
      </c>
      <c r="BX162">
        <v>1</v>
      </c>
      <c r="BY162" t="s">
        <v>3</v>
      </c>
      <c r="BZ162">
        <v>95</v>
      </c>
      <c r="CA162">
        <v>65</v>
      </c>
      <c r="CF162">
        <v>0</v>
      </c>
      <c r="CG162">
        <v>0</v>
      </c>
      <c r="CM162">
        <v>0</v>
      </c>
      <c r="CN162" t="s">
        <v>3</v>
      </c>
      <c r="CO162">
        <v>0</v>
      </c>
      <c r="CP162">
        <f t="shared" si="140"/>
        <v>267.76</v>
      </c>
      <c r="CQ162">
        <f t="shared" si="141"/>
        <v>13388.16</v>
      </c>
      <c r="CR162">
        <f t="shared" si="142"/>
        <v>0</v>
      </c>
      <c r="CS162">
        <f t="shared" si="143"/>
        <v>0</v>
      </c>
      <c r="CT162">
        <f t="shared" si="144"/>
        <v>0</v>
      </c>
      <c r="CU162">
        <f t="shared" si="145"/>
        <v>0</v>
      </c>
      <c r="CV162">
        <f t="shared" si="146"/>
        <v>0</v>
      </c>
      <c r="CW162">
        <f t="shared" si="147"/>
        <v>0</v>
      </c>
      <c r="CX162">
        <f t="shared" si="148"/>
        <v>0</v>
      </c>
      <c r="CY162">
        <f t="shared" si="149"/>
        <v>0</v>
      </c>
      <c r="CZ162">
        <f t="shared" si="150"/>
        <v>0</v>
      </c>
      <c r="DC162" t="s">
        <v>3</v>
      </c>
      <c r="DD162" t="s">
        <v>3</v>
      </c>
      <c r="DE162" t="s">
        <v>3</v>
      </c>
      <c r="DF162" t="s">
        <v>3</v>
      </c>
      <c r="DG162" t="s">
        <v>3</v>
      </c>
      <c r="DH162" t="s">
        <v>3</v>
      </c>
      <c r="DI162" t="s">
        <v>3</v>
      </c>
      <c r="DJ162" t="s">
        <v>3</v>
      </c>
      <c r="DK162" t="s">
        <v>3</v>
      </c>
      <c r="DL162" t="s">
        <v>3</v>
      </c>
      <c r="DM162" t="s">
        <v>3</v>
      </c>
      <c r="DN162">
        <v>0</v>
      </c>
      <c r="DO162">
        <v>0</v>
      </c>
      <c r="DP162">
        <v>1</v>
      </c>
      <c r="DQ162">
        <v>1</v>
      </c>
      <c r="DU162">
        <v>1010</v>
      </c>
      <c r="DV162" t="s">
        <v>303</v>
      </c>
      <c r="DW162" t="s">
        <v>303</v>
      </c>
      <c r="DX162">
        <v>100</v>
      </c>
      <c r="EE162">
        <v>39174386</v>
      </c>
      <c r="EF162">
        <v>3</v>
      </c>
      <c r="EG162" t="s">
        <v>378</v>
      </c>
      <c r="EH162">
        <v>0</v>
      </c>
      <c r="EI162" t="s">
        <v>3</v>
      </c>
      <c r="EJ162">
        <v>2</v>
      </c>
      <c r="EK162">
        <v>108001</v>
      </c>
      <c r="EL162" t="s">
        <v>379</v>
      </c>
      <c r="EM162" t="s">
        <v>380</v>
      </c>
      <c r="EO162" t="s">
        <v>3</v>
      </c>
      <c r="EQ162">
        <v>0</v>
      </c>
      <c r="ER162">
        <v>2202</v>
      </c>
      <c r="ES162">
        <v>2202</v>
      </c>
      <c r="ET162">
        <v>0</v>
      </c>
      <c r="EU162">
        <v>0</v>
      </c>
      <c r="EV162">
        <v>0</v>
      </c>
      <c r="EW162">
        <v>0</v>
      </c>
      <c r="EX162">
        <v>0</v>
      </c>
      <c r="FQ162">
        <v>0</v>
      </c>
      <c r="FR162">
        <f t="shared" si="151"/>
        <v>0</v>
      </c>
      <c r="FS162">
        <v>0</v>
      </c>
      <c r="FX162">
        <v>95</v>
      </c>
      <c r="FY162">
        <v>65</v>
      </c>
      <c r="GA162" t="s">
        <v>3</v>
      </c>
      <c r="GD162">
        <v>0</v>
      </c>
      <c r="GF162">
        <v>32844545</v>
      </c>
      <c r="GG162">
        <v>1</v>
      </c>
      <c r="GH162">
        <v>1</v>
      </c>
      <c r="GI162">
        <v>4</v>
      </c>
      <c r="GJ162">
        <v>0</v>
      </c>
      <c r="GK162">
        <f>ROUND(R162*(R12)/100,2)</f>
        <v>0</v>
      </c>
      <c r="GL162">
        <f t="shared" si="152"/>
        <v>0</v>
      </c>
      <c r="GM162">
        <f t="shared" si="153"/>
        <v>267.76</v>
      </c>
      <c r="GN162">
        <f t="shared" si="154"/>
        <v>0</v>
      </c>
      <c r="GO162">
        <f t="shared" si="155"/>
        <v>267.76</v>
      </c>
      <c r="GP162">
        <f t="shared" si="156"/>
        <v>0</v>
      </c>
      <c r="GR162">
        <v>0</v>
      </c>
      <c r="GS162">
        <v>3</v>
      </c>
      <c r="GT162">
        <v>0</v>
      </c>
      <c r="GU162" t="s">
        <v>3</v>
      </c>
      <c r="GV162">
        <f t="shared" si="157"/>
        <v>0</v>
      </c>
      <c r="GW162">
        <v>1</v>
      </c>
      <c r="GX162">
        <f t="shared" si="158"/>
        <v>0</v>
      </c>
      <c r="HA162">
        <v>0</v>
      </c>
      <c r="HB162">
        <v>0</v>
      </c>
      <c r="IK162">
        <v>0</v>
      </c>
    </row>
    <row r="163" spans="1:245" x14ac:dyDescent="0.2">
      <c r="A163">
        <v>17</v>
      </c>
      <c r="B163">
        <v>1</v>
      </c>
      <c r="C163">
        <f>ROW(SmtRes!A276)</f>
        <v>276</v>
      </c>
      <c r="D163">
        <f>ROW(EtalonRes!A265)</f>
        <v>265</v>
      </c>
      <c r="E163" t="s">
        <v>513</v>
      </c>
      <c r="F163" t="s">
        <v>514</v>
      </c>
      <c r="G163" t="s">
        <v>515</v>
      </c>
      <c r="H163" t="s">
        <v>37</v>
      </c>
      <c r="I163">
        <v>1</v>
      </c>
      <c r="J163">
        <v>0</v>
      </c>
      <c r="O163">
        <f t="shared" si="120"/>
        <v>928.41</v>
      </c>
      <c r="P163">
        <f t="shared" si="121"/>
        <v>592.86</v>
      </c>
      <c r="Q163">
        <f t="shared" si="122"/>
        <v>58.12</v>
      </c>
      <c r="R163">
        <f t="shared" si="123"/>
        <v>5.41</v>
      </c>
      <c r="S163">
        <f t="shared" si="124"/>
        <v>277.43</v>
      </c>
      <c r="T163">
        <f t="shared" si="125"/>
        <v>0</v>
      </c>
      <c r="U163">
        <f t="shared" si="126"/>
        <v>5.15</v>
      </c>
      <c r="V163">
        <f t="shared" si="127"/>
        <v>7.0000000000000007E-2</v>
      </c>
      <c r="W163">
        <f t="shared" si="128"/>
        <v>0</v>
      </c>
      <c r="X163">
        <f t="shared" si="129"/>
        <v>226.27</v>
      </c>
      <c r="Y163">
        <f t="shared" si="130"/>
        <v>169.7</v>
      </c>
      <c r="AA163">
        <v>39269648</v>
      </c>
      <c r="AB163">
        <f t="shared" si="131"/>
        <v>152.69999999999999</v>
      </c>
      <c r="AC163">
        <f t="shared" si="132"/>
        <v>97.51</v>
      </c>
      <c r="AD163">
        <f t="shared" si="133"/>
        <v>9.56</v>
      </c>
      <c r="AE163">
        <f t="shared" si="134"/>
        <v>0.89</v>
      </c>
      <c r="AF163">
        <f t="shared" si="135"/>
        <v>45.63</v>
      </c>
      <c r="AG163">
        <f t="shared" si="136"/>
        <v>0</v>
      </c>
      <c r="AH163">
        <f t="shared" si="137"/>
        <v>5.15</v>
      </c>
      <c r="AI163">
        <f t="shared" si="138"/>
        <v>7.0000000000000007E-2</v>
      </c>
      <c r="AJ163">
        <f t="shared" si="139"/>
        <v>0</v>
      </c>
      <c r="AK163">
        <v>152.69999999999999</v>
      </c>
      <c r="AL163">
        <v>97.51</v>
      </c>
      <c r="AM163">
        <v>9.56</v>
      </c>
      <c r="AN163">
        <v>0.89</v>
      </c>
      <c r="AO163">
        <v>45.63</v>
      </c>
      <c r="AP163">
        <v>0</v>
      </c>
      <c r="AQ163">
        <v>5.15</v>
      </c>
      <c r="AR163">
        <v>7.0000000000000007E-2</v>
      </c>
      <c r="AS163">
        <v>0</v>
      </c>
      <c r="AT163">
        <v>80</v>
      </c>
      <c r="AU163">
        <v>60</v>
      </c>
      <c r="AV163">
        <v>1</v>
      </c>
      <c r="AW163">
        <v>1</v>
      </c>
      <c r="AZ163">
        <v>6.08</v>
      </c>
      <c r="BA163">
        <v>6.08</v>
      </c>
      <c r="BB163">
        <v>6.08</v>
      </c>
      <c r="BC163">
        <v>6.08</v>
      </c>
      <c r="BD163" t="s">
        <v>3</v>
      </c>
      <c r="BE163" t="s">
        <v>3</v>
      </c>
      <c r="BF163" t="s">
        <v>3</v>
      </c>
      <c r="BG163" t="s">
        <v>3</v>
      </c>
      <c r="BH163">
        <v>0</v>
      </c>
      <c r="BI163">
        <v>2</v>
      </c>
      <c r="BJ163" t="s">
        <v>516</v>
      </c>
      <c r="BM163">
        <v>111003</v>
      </c>
      <c r="BN163">
        <v>0</v>
      </c>
      <c r="BO163" t="s">
        <v>3</v>
      </c>
      <c r="BP163">
        <v>0</v>
      </c>
      <c r="BQ163">
        <v>3</v>
      </c>
      <c r="BR163">
        <v>0</v>
      </c>
      <c r="BS163">
        <v>6.08</v>
      </c>
      <c r="BT163">
        <v>1</v>
      </c>
      <c r="BU163">
        <v>1</v>
      </c>
      <c r="BV163">
        <v>1</v>
      </c>
      <c r="BW163">
        <v>1</v>
      </c>
      <c r="BX163">
        <v>1</v>
      </c>
      <c r="BY163" t="s">
        <v>3</v>
      </c>
      <c r="BZ163">
        <v>80</v>
      </c>
      <c r="CA163">
        <v>60</v>
      </c>
      <c r="CF163">
        <v>0</v>
      </c>
      <c r="CG163">
        <v>0</v>
      </c>
      <c r="CM163">
        <v>0</v>
      </c>
      <c r="CN163" t="s">
        <v>3</v>
      </c>
      <c r="CO163">
        <v>0</v>
      </c>
      <c r="CP163">
        <f t="shared" si="140"/>
        <v>928.41000000000008</v>
      </c>
      <c r="CQ163">
        <f t="shared" si="141"/>
        <v>592.86080000000004</v>
      </c>
      <c r="CR163">
        <f t="shared" si="142"/>
        <v>58.1248</v>
      </c>
      <c r="CS163">
        <f t="shared" si="143"/>
        <v>5.4112</v>
      </c>
      <c r="CT163">
        <f t="shared" si="144"/>
        <v>277.43040000000002</v>
      </c>
      <c r="CU163">
        <f t="shared" si="145"/>
        <v>0</v>
      </c>
      <c r="CV163">
        <f t="shared" si="146"/>
        <v>5.15</v>
      </c>
      <c r="CW163">
        <f t="shared" si="147"/>
        <v>7.0000000000000007E-2</v>
      </c>
      <c r="CX163">
        <f t="shared" si="148"/>
        <v>0</v>
      </c>
      <c r="CY163">
        <f t="shared" si="149"/>
        <v>226.27200000000005</v>
      </c>
      <c r="CZ163">
        <f t="shared" si="150"/>
        <v>169.70400000000001</v>
      </c>
      <c r="DC163" t="s">
        <v>3</v>
      </c>
      <c r="DD163" t="s">
        <v>3</v>
      </c>
      <c r="DE163" t="s">
        <v>3</v>
      </c>
      <c r="DF163" t="s">
        <v>3</v>
      </c>
      <c r="DG163" t="s">
        <v>3</v>
      </c>
      <c r="DH163" t="s">
        <v>3</v>
      </c>
      <c r="DI163" t="s">
        <v>3</v>
      </c>
      <c r="DJ163" t="s">
        <v>3</v>
      </c>
      <c r="DK163" t="s">
        <v>3</v>
      </c>
      <c r="DL163" t="s">
        <v>3</v>
      </c>
      <c r="DM163" t="s">
        <v>3</v>
      </c>
      <c r="DN163">
        <v>0</v>
      </c>
      <c r="DO163">
        <v>0</v>
      </c>
      <c r="DP163">
        <v>1</v>
      </c>
      <c r="DQ163">
        <v>1</v>
      </c>
      <c r="DU163">
        <v>1013</v>
      </c>
      <c r="DV163" t="s">
        <v>37</v>
      </c>
      <c r="DW163" t="s">
        <v>37</v>
      </c>
      <c r="DX163">
        <v>1</v>
      </c>
      <c r="EE163">
        <v>39174394</v>
      </c>
      <c r="EF163">
        <v>3</v>
      </c>
      <c r="EG163" t="s">
        <v>378</v>
      </c>
      <c r="EH163">
        <v>0</v>
      </c>
      <c r="EI163" t="s">
        <v>3</v>
      </c>
      <c r="EJ163">
        <v>2</v>
      </c>
      <c r="EK163">
        <v>111003</v>
      </c>
      <c r="EL163" t="s">
        <v>517</v>
      </c>
      <c r="EM163" t="s">
        <v>518</v>
      </c>
      <c r="EO163" t="s">
        <v>3</v>
      </c>
      <c r="EQ163">
        <v>0</v>
      </c>
      <c r="ER163">
        <v>152.69999999999999</v>
      </c>
      <c r="ES163">
        <v>97.51</v>
      </c>
      <c r="ET163">
        <v>9.56</v>
      </c>
      <c r="EU163">
        <v>0.89</v>
      </c>
      <c r="EV163">
        <v>45.63</v>
      </c>
      <c r="EW163">
        <v>5.15</v>
      </c>
      <c r="EX163">
        <v>7.0000000000000007E-2</v>
      </c>
      <c r="EY163">
        <v>0</v>
      </c>
      <c r="FQ163">
        <v>0</v>
      </c>
      <c r="FR163">
        <f t="shared" si="151"/>
        <v>0</v>
      </c>
      <c r="FS163">
        <v>0</v>
      </c>
      <c r="FX163">
        <v>80</v>
      </c>
      <c r="FY163">
        <v>60</v>
      </c>
      <c r="GA163" t="s">
        <v>3</v>
      </c>
      <c r="GD163">
        <v>0</v>
      </c>
      <c r="GF163">
        <v>166648492</v>
      </c>
      <c r="GG163">
        <v>1</v>
      </c>
      <c r="GH163">
        <v>1</v>
      </c>
      <c r="GI163">
        <v>4</v>
      </c>
      <c r="GJ163">
        <v>0</v>
      </c>
      <c r="GK163">
        <f>ROUND(R163*(R12)/100,2)</f>
        <v>0</v>
      </c>
      <c r="GL163">
        <f t="shared" si="152"/>
        <v>0</v>
      </c>
      <c r="GM163">
        <f t="shared" si="153"/>
        <v>1324.38</v>
      </c>
      <c r="GN163">
        <f t="shared" si="154"/>
        <v>0</v>
      </c>
      <c r="GO163">
        <f t="shared" si="155"/>
        <v>1324.38</v>
      </c>
      <c r="GP163">
        <f t="shared" si="156"/>
        <v>0</v>
      </c>
      <c r="GR163">
        <v>0</v>
      </c>
      <c r="GS163">
        <v>3</v>
      </c>
      <c r="GT163">
        <v>0</v>
      </c>
      <c r="GU163" t="s">
        <v>3</v>
      </c>
      <c r="GV163">
        <f t="shared" si="157"/>
        <v>0</v>
      </c>
      <c r="GW163">
        <v>1</v>
      </c>
      <c r="GX163">
        <f t="shared" si="158"/>
        <v>0</v>
      </c>
      <c r="HA163">
        <v>0</v>
      </c>
      <c r="HB163">
        <v>0</v>
      </c>
      <c r="IK163">
        <v>0</v>
      </c>
    </row>
    <row r="164" spans="1:245" x14ac:dyDescent="0.2">
      <c r="A164">
        <v>18</v>
      </c>
      <c r="B164">
        <v>1</v>
      </c>
      <c r="C164">
        <v>275</v>
      </c>
      <c r="E164" t="s">
        <v>519</v>
      </c>
      <c r="F164" t="s">
        <v>520</v>
      </c>
      <c r="G164" t="s">
        <v>521</v>
      </c>
      <c r="H164" t="s">
        <v>94</v>
      </c>
      <c r="I164">
        <f>I163*J164</f>
        <v>1</v>
      </c>
      <c r="J164">
        <v>1</v>
      </c>
      <c r="O164">
        <f t="shared" si="120"/>
        <v>36393.120000000003</v>
      </c>
      <c r="P164">
        <f t="shared" si="121"/>
        <v>36393.120000000003</v>
      </c>
      <c r="Q164">
        <f t="shared" si="122"/>
        <v>0</v>
      </c>
      <c r="R164">
        <f t="shared" si="123"/>
        <v>0</v>
      </c>
      <c r="S164">
        <f t="shared" si="124"/>
        <v>0</v>
      </c>
      <c r="T164">
        <f t="shared" si="125"/>
        <v>0</v>
      </c>
      <c r="U164">
        <f t="shared" si="126"/>
        <v>0</v>
      </c>
      <c r="V164">
        <f t="shared" si="127"/>
        <v>0</v>
      </c>
      <c r="W164">
        <f t="shared" si="128"/>
        <v>0</v>
      </c>
      <c r="X164">
        <f t="shared" si="129"/>
        <v>0</v>
      </c>
      <c r="Y164">
        <f t="shared" si="130"/>
        <v>0</v>
      </c>
      <c r="AA164">
        <v>39269648</v>
      </c>
      <c r="AB164">
        <f t="shared" si="131"/>
        <v>5985.71</v>
      </c>
      <c r="AC164">
        <f t="shared" si="132"/>
        <v>5985.71</v>
      </c>
      <c r="AD164">
        <f t="shared" si="133"/>
        <v>0</v>
      </c>
      <c r="AE164">
        <f t="shared" si="134"/>
        <v>0</v>
      </c>
      <c r="AF164">
        <f t="shared" si="135"/>
        <v>0</v>
      </c>
      <c r="AG164">
        <f t="shared" si="136"/>
        <v>0</v>
      </c>
      <c r="AH164">
        <f t="shared" si="137"/>
        <v>0</v>
      </c>
      <c r="AI164">
        <f t="shared" si="138"/>
        <v>0</v>
      </c>
      <c r="AJ164">
        <f t="shared" si="139"/>
        <v>0</v>
      </c>
      <c r="AK164">
        <v>5985.71</v>
      </c>
      <c r="AL164">
        <v>5985.71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80</v>
      </c>
      <c r="AU164">
        <v>60</v>
      </c>
      <c r="AV164">
        <v>1</v>
      </c>
      <c r="AW164">
        <v>1</v>
      </c>
      <c r="AZ164">
        <v>6.08</v>
      </c>
      <c r="BA164">
        <v>1</v>
      </c>
      <c r="BB164">
        <v>1</v>
      </c>
      <c r="BC164">
        <v>6.08</v>
      </c>
      <c r="BD164" t="s">
        <v>3</v>
      </c>
      <c r="BE164" t="s">
        <v>3</v>
      </c>
      <c r="BF164" t="s">
        <v>3</v>
      </c>
      <c r="BG164" t="s">
        <v>3</v>
      </c>
      <c r="BH164">
        <v>3</v>
      </c>
      <c r="BI164">
        <v>2</v>
      </c>
      <c r="BJ164" t="s">
        <v>522</v>
      </c>
      <c r="BM164">
        <v>111003</v>
      </c>
      <c r="BN164">
        <v>0</v>
      </c>
      <c r="BO164" t="s">
        <v>3</v>
      </c>
      <c r="BP164">
        <v>0</v>
      </c>
      <c r="BQ164">
        <v>3</v>
      </c>
      <c r="BR164">
        <v>0</v>
      </c>
      <c r="BS164">
        <v>1</v>
      </c>
      <c r="BT164">
        <v>1</v>
      </c>
      <c r="BU164">
        <v>1</v>
      </c>
      <c r="BV164">
        <v>1</v>
      </c>
      <c r="BW164">
        <v>1</v>
      </c>
      <c r="BX164">
        <v>1</v>
      </c>
      <c r="BY164" t="s">
        <v>3</v>
      </c>
      <c r="BZ164">
        <v>80</v>
      </c>
      <c r="CA164">
        <v>60</v>
      </c>
      <c r="CF164">
        <v>0</v>
      </c>
      <c r="CG164">
        <v>0</v>
      </c>
      <c r="CM164">
        <v>0</v>
      </c>
      <c r="CN164" t="s">
        <v>3</v>
      </c>
      <c r="CO164">
        <v>0</v>
      </c>
      <c r="CP164">
        <f t="shared" si="140"/>
        <v>36393.120000000003</v>
      </c>
      <c r="CQ164">
        <f t="shared" si="141"/>
        <v>36393.116800000003</v>
      </c>
      <c r="CR164">
        <f t="shared" si="142"/>
        <v>0</v>
      </c>
      <c r="CS164">
        <f t="shared" si="143"/>
        <v>0</v>
      </c>
      <c r="CT164">
        <f t="shared" si="144"/>
        <v>0</v>
      </c>
      <c r="CU164">
        <f t="shared" si="145"/>
        <v>0</v>
      </c>
      <c r="CV164">
        <f t="shared" si="146"/>
        <v>0</v>
      </c>
      <c r="CW164">
        <f t="shared" si="147"/>
        <v>0</v>
      </c>
      <c r="CX164">
        <f t="shared" si="148"/>
        <v>0</v>
      </c>
      <c r="CY164">
        <f t="shared" si="149"/>
        <v>0</v>
      </c>
      <c r="CZ164">
        <f t="shared" si="150"/>
        <v>0</v>
      </c>
      <c r="DC164" t="s">
        <v>3</v>
      </c>
      <c r="DD164" t="s">
        <v>3</v>
      </c>
      <c r="DE164" t="s">
        <v>3</v>
      </c>
      <c r="DF164" t="s">
        <v>3</v>
      </c>
      <c r="DG164" t="s">
        <v>3</v>
      </c>
      <c r="DH164" t="s">
        <v>3</v>
      </c>
      <c r="DI164" t="s">
        <v>3</v>
      </c>
      <c r="DJ164" t="s">
        <v>3</v>
      </c>
      <c r="DK164" t="s">
        <v>3</v>
      </c>
      <c r="DL164" t="s">
        <v>3</v>
      </c>
      <c r="DM164" t="s">
        <v>3</v>
      </c>
      <c r="DN164">
        <v>0</v>
      </c>
      <c r="DO164">
        <v>0</v>
      </c>
      <c r="DP164">
        <v>1</v>
      </c>
      <c r="DQ164">
        <v>1</v>
      </c>
      <c r="DU164">
        <v>1010</v>
      </c>
      <c r="DV164" t="s">
        <v>94</v>
      </c>
      <c r="DW164" t="s">
        <v>94</v>
      </c>
      <c r="DX164">
        <v>1</v>
      </c>
      <c r="EE164">
        <v>39174394</v>
      </c>
      <c r="EF164">
        <v>3</v>
      </c>
      <c r="EG164" t="s">
        <v>378</v>
      </c>
      <c r="EH164">
        <v>0</v>
      </c>
      <c r="EI164" t="s">
        <v>3</v>
      </c>
      <c r="EJ164">
        <v>2</v>
      </c>
      <c r="EK164">
        <v>111003</v>
      </c>
      <c r="EL164" t="s">
        <v>517</v>
      </c>
      <c r="EM164" t="s">
        <v>518</v>
      </c>
      <c r="EO164" t="s">
        <v>3</v>
      </c>
      <c r="EQ164">
        <v>0</v>
      </c>
      <c r="ER164">
        <v>5985.71</v>
      </c>
      <c r="ES164">
        <v>5985.71</v>
      </c>
      <c r="ET164">
        <v>0</v>
      </c>
      <c r="EU164">
        <v>0</v>
      </c>
      <c r="EV164">
        <v>0</v>
      </c>
      <c r="EW164">
        <v>0</v>
      </c>
      <c r="EX164">
        <v>0</v>
      </c>
      <c r="FQ164">
        <v>0</v>
      </c>
      <c r="FR164">
        <f t="shared" si="151"/>
        <v>0</v>
      </c>
      <c r="FS164">
        <v>0</v>
      </c>
      <c r="FX164">
        <v>80</v>
      </c>
      <c r="FY164">
        <v>60</v>
      </c>
      <c r="GA164" t="s">
        <v>3</v>
      </c>
      <c r="GD164">
        <v>0</v>
      </c>
      <c r="GF164">
        <v>675020227</v>
      </c>
      <c r="GG164">
        <v>1</v>
      </c>
      <c r="GH164">
        <v>1</v>
      </c>
      <c r="GI164">
        <v>4</v>
      </c>
      <c r="GJ164">
        <v>0</v>
      </c>
      <c r="GK164">
        <f>ROUND(R164*(R12)/100,2)</f>
        <v>0</v>
      </c>
      <c r="GL164">
        <f t="shared" si="152"/>
        <v>0</v>
      </c>
      <c r="GM164">
        <f t="shared" si="153"/>
        <v>36393.120000000003</v>
      </c>
      <c r="GN164">
        <f t="shared" si="154"/>
        <v>0</v>
      </c>
      <c r="GO164">
        <f t="shared" si="155"/>
        <v>36393.120000000003</v>
      </c>
      <c r="GP164">
        <f t="shared" si="156"/>
        <v>0</v>
      </c>
      <c r="GR164">
        <v>0</v>
      </c>
      <c r="GS164">
        <v>3</v>
      </c>
      <c r="GT164">
        <v>0</v>
      </c>
      <c r="GU164" t="s">
        <v>3</v>
      </c>
      <c r="GV164">
        <f t="shared" si="157"/>
        <v>0</v>
      </c>
      <c r="GW164">
        <v>1</v>
      </c>
      <c r="GX164">
        <f t="shared" si="158"/>
        <v>0</v>
      </c>
      <c r="HA164">
        <v>0</v>
      </c>
      <c r="HB164">
        <v>0</v>
      </c>
      <c r="IK164">
        <v>0</v>
      </c>
    </row>
    <row r="165" spans="1:245" x14ac:dyDescent="0.2">
      <c r="A165">
        <v>17</v>
      </c>
      <c r="B165">
        <v>1</v>
      </c>
      <c r="C165">
        <f>ROW(SmtRes!A292)</f>
        <v>292</v>
      </c>
      <c r="D165">
        <f>ROW(EtalonRes!A280)</f>
        <v>280</v>
      </c>
      <c r="E165" t="s">
        <v>523</v>
      </c>
      <c r="F165" t="s">
        <v>524</v>
      </c>
      <c r="G165" t="s">
        <v>525</v>
      </c>
      <c r="H165" t="s">
        <v>37</v>
      </c>
      <c r="I165">
        <v>1</v>
      </c>
      <c r="J165">
        <v>0</v>
      </c>
      <c r="O165">
        <f t="shared" si="120"/>
        <v>484.27</v>
      </c>
      <c r="P165">
        <f t="shared" si="121"/>
        <v>282.77999999999997</v>
      </c>
      <c r="Q165">
        <f t="shared" si="122"/>
        <v>12.34</v>
      </c>
      <c r="R165">
        <f t="shared" si="123"/>
        <v>0</v>
      </c>
      <c r="S165">
        <f t="shared" si="124"/>
        <v>189.15</v>
      </c>
      <c r="T165">
        <f t="shared" si="125"/>
        <v>0</v>
      </c>
      <c r="U165">
        <f t="shared" si="126"/>
        <v>3.31</v>
      </c>
      <c r="V165">
        <f t="shared" si="127"/>
        <v>0</v>
      </c>
      <c r="W165">
        <f t="shared" si="128"/>
        <v>0</v>
      </c>
      <c r="X165">
        <f t="shared" si="129"/>
        <v>179.69</v>
      </c>
      <c r="Y165">
        <f t="shared" si="130"/>
        <v>122.95</v>
      </c>
      <c r="AA165">
        <v>39269648</v>
      </c>
      <c r="AB165">
        <f t="shared" si="131"/>
        <v>79.650000000000006</v>
      </c>
      <c r="AC165">
        <f t="shared" si="132"/>
        <v>46.51</v>
      </c>
      <c r="AD165">
        <f t="shared" si="133"/>
        <v>2.0299999999999998</v>
      </c>
      <c r="AE165">
        <f t="shared" si="134"/>
        <v>0</v>
      </c>
      <c r="AF165">
        <f t="shared" si="135"/>
        <v>31.11</v>
      </c>
      <c r="AG165">
        <f t="shared" si="136"/>
        <v>0</v>
      </c>
      <c r="AH165">
        <f t="shared" si="137"/>
        <v>3.31</v>
      </c>
      <c r="AI165">
        <f t="shared" si="138"/>
        <v>0</v>
      </c>
      <c r="AJ165">
        <f t="shared" si="139"/>
        <v>0</v>
      </c>
      <c r="AK165">
        <v>79.650000000000006</v>
      </c>
      <c r="AL165">
        <v>46.51</v>
      </c>
      <c r="AM165">
        <v>2.0299999999999998</v>
      </c>
      <c r="AN165">
        <v>0</v>
      </c>
      <c r="AO165">
        <v>31.11</v>
      </c>
      <c r="AP165">
        <v>0</v>
      </c>
      <c r="AQ165">
        <v>3.31</v>
      </c>
      <c r="AR165">
        <v>0</v>
      </c>
      <c r="AS165">
        <v>0</v>
      </c>
      <c r="AT165">
        <v>95</v>
      </c>
      <c r="AU165">
        <v>65</v>
      </c>
      <c r="AV165">
        <v>1</v>
      </c>
      <c r="AW165">
        <v>1</v>
      </c>
      <c r="AZ165">
        <v>6.08</v>
      </c>
      <c r="BA165">
        <v>6.08</v>
      </c>
      <c r="BB165">
        <v>6.08</v>
      </c>
      <c r="BC165">
        <v>6.08</v>
      </c>
      <c r="BD165" t="s">
        <v>3</v>
      </c>
      <c r="BE165" t="s">
        <v>3</v>
      </c>
      <c r="BF165" t="s">
        <v>3</v>
      </c>
      <c r="BG165" t="s">
        <v>3</v>
      </c>
      <c r="BH165">
        <v>0</v>
      </c>
      <c r="BI165">
        <v>2</v>
      </c>
      <c r="BJ165" t="s">
        <v>526</v>
      </c>
      <c r="BM165">
        <v>108001</v>
      </c>
      <c r="BN165">
        <v>0</v>
      </c>
      <c r="BO165" t="s">
        <v>3</v>
      </c>
      <c r="BP165">
        <v>0</v>
      </c>
      <c r="BQ165">
        <v>3</v>
      </c>
      <c r="BR165">
        <v>0</v>
      </c>
      <c r="BS165">
        <v>6.08</v>
      </c>
      <c r="BT165">
        <v>1</v>
      </c>
      <c r="BU165">
        <v>1</v>
      </c>
      <c r="BV165">
        <v>1</v>
      </c>
      <c r="BW165">
        <v>1</v>
      </c>
      <c r="BX165">
        <v>1</v>
      </c>
      <c r="BY165" t="s">
        <v>3</v>
      </c>
      <c r="BZ165">
        <v>95</v>
      </c>
      <c r="CA165">
        <v>65</v>
      </c>
      <c r="CF165">
        <v>0</v>
      </c>
      <c r="CG165">
        <v>0</v>
      </c>
      <c r="CM165">
        <v>0</v>
      </c>
      <c r="CN165" t="s">
        <v>3</v>
      </c>
      <c r="CO165">
        <v>0</v>
      </c>
      <c r="CP165">
        <f t="shared" si="140"/>
        <v>484.27</v>
      </c>
      <c r="CQ165">
        <f t="shared" si="141"/>
        <v>282.7808</v>
      </c>
      <c r="CR165">
        <f t="shared" si="142"/>
        <v>12.3424</v>
      </c>
      <c r="CS165">
        <f t="shared" si="143"/>
        <v>0</v>
      </c>
      <c r="CT165">
        <f t="shared" si="144"/>
        <v>189.14879999999999</v>
      </c>
      <c r="CU165">
        <f t="shared" si="145"/>
        <v>0</v>
      </c>
      <c r="CV165">
        <f t="shared" si="146"/>
        <v>3.31</v>
      </c>
      <c r="CW165">
        <f t="shared" si="147"/>
        <v>0</v>
      </c>
      <c r="CX165">
        <f t="shared" si="148"/>
        <v>0</v>
      </c>
      <c r="CY165">
        <f t="shared" si="149"/>
        <v>179.6925</v>
      </c>
      <c r="CZ165">
        <f t="shared" si="150"/>
        <v>122.94750000000001</v>
      </c>
      <c r="DC165" t="s">
        <v>3</v>
      </c>
      <c r="DD165" t="s">
        <v>3</v>
      </c>
      <c r="DE165" t="s">
        <v>3</v>
      </c>
      <c r="DF165" t="s">
        <v>3</v>
      </c>
      <c r="DG165" t="s">
        <v>3</v>
      </c>
      <c r="DH165" t="s">
        <v>3</v>
      </c>
      <c r="DI165" t="s">
        <v>3</v>
      </c>
      <c r="DJ165" t="s">
        <v>3</v>
      </c>
      <c r="DK165" t="s">
        <v>3</v>
      </c>
      <c r="DL165" t="s">
        <v>3</v>
      </c>
      <c r="DM165" t="s">
        <v>3</v>
      </c>
      <c r="DN165">
        <v>0</v>
      </c>
      <c r="DO165">
        <v>0</v>
      </c>
      <c r="DP165">
        <v>1</v>
      </c>
      <c r="DQ165">
        <v>1</v>
      </c>
      <c r="DU165">
        <v>1013</v>
      </c>
      <c r="DV165" t="s">
        <v>37</v>
      </c>
      <c r="DW165" t="s">
        <v>37</v>
      </c>
      <c r="DX165">
        <v>1</v>
      </c>
      <c r="EE165">
        <v>39174386</v>
      </c>
      <c r="EF165">
        <v>3</v>
      </c>
      <c r="EG165" t="s">
        <v>378</v>
      </c>
      <c r="EH165">
        <v>0</v>
      </c>
      <c r="EI165" t="s">
        <v>3</v>
      </c>
      <c r="EJ165">
        <v>2</v>
      </c>
      <c r="EK165">
        <v>108001</v>
      </c>
      <c r="EL165" t="s">
        <v>379</v>
      </c>
      <c r="EM165" t="s">
        <v>380</v>
      </c>
      <c r="EO165" t="s">
        <v>3</v>
      </c>
      <c r="EQ165">
        <v>0</v>
      </c>
      <c r="ER165">
        <v>79.650000000000006</v>
      </c>
      <c r="ES165">
        <v>46.51</v>
      </c>
      <c r="ET165">
        <v>2.0299999999999998</v>
      </c>
      <c r="EU165">
        <v>0</v>
      </c>
      <c r="EV165">
        <v>31.11</v>
      </c>
      <c r="EW165">
        <v>3.31</v>
      </c>
      <c r="EX165">
        <v>0</v>
      </c>
      <c r="EY165">
        <v>0</v>
      </c>
      <c r="FQ165">
        <v>0</v>
      </c>
      <c r="FR165">
        <f t="shared" si="151"/>
        <v>0</v>
      </c>
      <c r="FS165">
        <v>0</v>
      </c>
      <c r="FX165">
        <v>95</v>
      </c>
      <c r="FY165">
        <v>65</v>
      </c>
      <c r="GA165" t="s">
        <v>3</v>
      </c>
      <c r="GD165">
        <v>0</v>
      </c>
      <c r="GF165">
        <v>-2060742768</v>
      </c>
      <c r="GG165">
        <v>1</v>
      </c>
      <c r="GH165">
        <v>1</v>
      </c>
      <c r="GI165">
        <v>4</v>
      </c>
      <c r="GJ165">
        <v>0</v>
      </c>
      <c r="GK165">
        <f>ROUND(R165*(R12)/100,2)</f>
        <v>0</v>
      </c>
      <c r="GL165">
        <f t="shared" si="152"/>
        <v>0</v>
      </c>
      <c r="GM165">
        <f t="shared" si="153"/>
        <v>786.91</v>
      </c>
      <c r="GN165">
        <f t="shared" si="154"/>
        <v>0</v>
      </c>
      <c r="GO165">
        <f t="shared" si="155"/>
        <v>786.91</v>
      </c>
      <c r="GP165">
        <f t="shared" si="156"/>
        <v>0</v>
      </c>
      <c r="GR165">
        <v>0</v>
      </c>
      <c r="GS165">
        <v>3</v>
      </c>
      <c r="GT165">
        <v>0</v>
      </c>
      <c r="GU165" t="s">
        <v>3</v>
      </c>
      <c r="GV165">
        <f t="shared" si="157"/>
        <v>0</v>
      </c>
      <c r="GW165">
        <v>1</v>
      </c>
      <c r="GX165">
        <f t="shared" si="158"/>
        <v>0</v>
      </c>
      <c r="HA165">
        <v>0</v>
      </c>
      <c r="HB165">
        <v>0</v>
      </c>
      <c r="IK165">
        <v>0</v>
      </c>
    </row>
    <row r="166" spans="1:245" x14ac:dyDescent="0.2">
      <c r="A166">
        <v>18</v>
      </c>
      <c r="B166">
        <v>1</v>
      </c>
      <c r="C166">
        <v>290</v>
      </c>
      <c r="E166" t="s">
        <v>527</v>
      </c>
      <c r="F166" t="s">
        <v>528</v>
      </c>
      <c r="G166" t="s">
        <v>529</v>
      </c>
      <c r="H166" t="s">
        <v>94</v>
      </c>
      <c r="I166">
        <f>I165*J166</f>
        <v>1</v>
      </c>
      <c r="J166">
        <v>1</v>
      </c>
      <c r="O166">
        <f t="shared" si="120"/>
        <v>1248.1600000000001</v>
      </c>
      <c r="P166">
        <f t="shared" si="121"/>
        <v>1248.1600000000001</v>
      </c>
      <c r="Q166">
        <f t="shared" si="122"/>
        <v>0</v>
      </c>
      <c r="R166">
        <f t="shared" si="123"/>
        <v>0</v>
      </c>
      <c r="S166">
        <f t="shared" si="124"/>
        <v>0</v>
      </c>
      <c r="T166">
        <f t="shared" si="125"/>
        <v>0</v>
      </c>
      <c r="U166">
        <f t="shared" si="126"/>
        <v>0</v>
      </c>
      <c r="V166">
        <f t="shared" si="127"/>
        <v>0</v>
      </c>
      <c r="W166">
        <f t="shared" si="128"/>
        <v>0</v>
      </c>
      <c r="X166">
        <f t="shared" si="129"/>
        <v>0</v>
      </c>
      <c r="Y166">
        <f t="shared" si="130"/>
        <v>0</v>
      </c>
      <c r="AA166">
        <v>39269648</v>
      </c>
      <c r="AB166">
        <f t="shared" si="131"/>
        <v>205.29</v>
      </c>
      <c r="AC166">
        <f t="shared" si="132"/>
        <v>205.29</v>
      </c>
      <c r="AD166">
        <f t="shared" si="133"/>
        <v>0</v>
      </c>
      <c r="AE166">
        <f t="shared" si="134"/>
        <v>0</v>
      </c>
      <c r="AF166">
        <f t="shared" si="135"/>
        <v>0</v>
      </c>
      <c r="AG166">
        <f t="shared" si="136"/>
        <v>0</v>
      </c>
      <c r="AH166">
        <f t="shared" si="137"/>
        <v>0</v>
      </c>
      <c r="AI166">
        <f t="shared" si="138"/>
        <v>0</v>
      </c>
      <c r="AJ166">
        <f t="shared" si="139"/>
        <v>0</v>
      </c>
      <c r="AK166">
        <v>205.29</v>
      </c>
      <c r="AL166">
        <v>205.29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80</v>
      </c>
      <c r="AU166">
        <v>60</v>
      </c>
      <c r="AV166">
        <v>1</v>
      </c>
      <c r="AW166">
        <v>1</v>
      </c>
      <c r="AZ166">
        <v>6.08</v>
      </c>
      <c r="BA166">
        <v>1</v>
      </c>
      <c r="BB166">
        <v>1</v>
      </c>
      <c r="BC166">
        <v>6.08</v>
      </c>
      <c r="BD166" t="s">
        <v>3</v>
      </c>
      <c r="BE166" t="s">
        <v>3</v>
      </c>
      <c r="BF166" t="s">
        <v>3</v>
      </c>
      <c r="BG166" t="s">
        <v>3</v>
      </c>
      <c r="BH166">
        <v>3</v>
      </c>
      <c r="BI166">
        <v>2</v>
      </c>
      <c r="BJ166" t="s">
        <v>530</v>
      </c>
      <c r="BM166">
        <v>110001</v>
      </c>
      <c r="BN166">
        <v>0</v>
      </c>
      <c r="BO166" t="s">
        <v>3</v>
      </c>
      <c r="BP166">
        <v>0</v>
      </c>
      <c r="BQ166">
        <v>3</v>
      </c>
      <c r="BR166">
        <v>0</v>
      </c>
      <c r="BS166">
        <v>1</v>
      </c>
      <c r="BT166">
        <v>1</v>
      </c>
      <c r="BU166">
        <v>1</v>
      </c>
      <c r="BV166">
        <v>1</v>
      </c>
      <c r="BW166">
        <v>1</v>
      </c>
      <c r="BX166">
        <v>1</v>
      </c>
      <c r="BY166" t="s">
        <v>3</v>
      </c>
      <c r="BZ166">
        <v>80</v>
      </c>
      <c r="CA166">
        <v>60</v>
      </c>
      <c r="CF166">
        <v>0</v>
      </c>
      <c r="CG166">
        <v>0</v>
      </c>
      <c r="CM166">
        <v>0</v>
      </c>
      <c r="CN166" t="s">
        <v>3</v>
      </c>
      <c r="CO166">
        <v>0</v>
      </c>
      <c r="CP166">
        <f t="shared" si="140"/>
        <v>1248.1600000000001</v>
      </c>
      <c r="CQ166">
        <f t="shared" si="141"/>
        <v>1248.1632</v>
      </c>
      <c r="CR166">
        <f t="shared" si="142"/>
        <v>0</v>
      </c>
      <c r="CS166">
        <f t="shared" si="143"/>
        <v>0</v>
      </c>
      <c r="CT166">
        <f t="shared" si="144"/>
        <v>0</v>
      </c>
      <c r="CU166">
        <f t="shared" si="145"/>
        <v>0</v>
      </c>
      <c r="CV166">
        <f t="shared" si="146"/>
        <v>0</v>
      </c>
      <c r="CW166">
        <f t="shared" si="147"/>
        <v>0</v>
      </c>
      <c r="CX166">
        <f t="shared" si="148"/>
        <v>0</v>
      </c>
      <c r="CY166">
        <f t="shared" si="149"/>
        <v>0</v>
      </c>
      <c r="CZ166">
        <f t="shared" si="150"/>
        <v>0</v>
      </c>
      <c r="DC166" t="s">
        <v>3</v>
      </c>
      <c r="DD166" t="s">
        <v>3</v>
      </c>
      <c r="DE166" t="s">
        <v>3</v>
      </c>
      <c r="DF166" t="s">
        <v>3</v>
      </c>
      <c r="DG166" t="s">
        <v>3</v>
      </c>
      <c r="DH166" t="s">
        <v>3</v>
      </c>
      <c r="DI166" t="s">
        <v>3</v>
      </c>
      <c r="DJ166" t="s">
        <v>3</v>
      </c>
      <c r="DK166" t="s">
        <v>3</v>
      </c>
      <c r="DL166" t="s">
        <v>3</v>
      </c>
      <c r="DM166" t="s">
        <v>3</v>
      </c>
      <c r="DN166">
        <v>0</v>
      </c>
      <c r="DO166">
        <v>0</v>
      </c>
      <c r="DP166">
        <v>1</v>
      </c>
      <c r="DQ166">
        <v>1</v>
      </c>
      <c r="DU166">
        <v>1010</v>
      </c>
      <c r="DV166" t="s">
        <v>94</v>
      </c>
      <c r="DW166" t="s">
        <v>94</v>
      </c>
      <c r="DX166">
        <v>1</v>
      </c>
      <c r="EE166">
        <v>39174389</v>
      </c>
      <c r="EF166">
        <v>3</v>
      </c>
      <c r="EG166" t="s">
        <v>378</v>
      </c>
      <c r="EH166">
        <v>0</v>
      </c>
      <c r="EI166" t="s">
        <v>3</v>
      </c>
      <c r="EJ166">
        <v>2</v>
      </c>
      <c r="EK166">
        <v>110001</v>
      </c>
      <c r="EL166" t="s">
        <v>531</v>
      </c>
      <c r="EM166" t="s">
        <v>467</v>
      </c>
      <c r="EO166" t="s">
        <v>3</v>
      </c>
      <c r="EQ166">
        <v>0</v>
      </c>
      <c r="ER166">
        <v>205.29</v>
      </c>
      <c r="ES166">
        <v>205.29</v>
      </c>
      <c r="ET166">
        <v>0</v>
      </c>
      <c r="EU166">
        <v>0</v>
      </c>
      <c r="EV166">
        <v>0</v>
      </c>
      <c r="EW166">
        <v>0</v>
      </c>
      <c r="EX166">
        <v>0</v>
      </c>
      <c r="FQ166">
        <v>0</v>
      </c>
      <c r="FR166">
        <f t="shared" si="151"/>
        <v>0</v>
      </c>
      <c r="FS166">
        <v>0</v>
      </c>
      <c r="FX166">
        <v>80</v>
      </c>
      <c r="FY166">
        <v>60</v>
      </c>
      <c r="GA166" t="s">
        <v>3</v>
      </c>
      <c r="GD166">
        <v>0</v>
      </c>
      <c r="GF166">
        <v>-351565404</v>
      </c>
      <c r="GG166">
        <v>1</v>
      </c>
      <c r="GH166">
        <v>1</v>
      </c>
      <c r="GI166">
        <v>4</v>
      </c>
      <c r="GJ166">
        <v>0</v>
      </c>
      <c r="GK166">
        <f>ROUND(R166*(R12)/100,2)</f>
        <v>0</v>
      </c>
      <c r="GL166">
        <f t="shared" si="152"/>
        <v>0</v>
      </c>
      <c r="GM166">
        <f t="shared" si="153"/>
        <v>1248.1600000000001</v>
      </c>
      <c r="GN166">
        <f t="shared" si="154"/>
        <v>0</v>
      </c>
      <c r="GO166">
        <f t="shared" si="155"/>
        <v>1248.1600000000001</v>
      </c>
      <c r="GP166">
        <f t="shared" si="156"/>
        <v>0</v>
      </c>
      <c r="GR166">
        <v>0</v>
      </c>
      <c r="GS166">
        <v>3</v>
      </c>
      <c r="GT166">
        <v>0</v>
      </c>
      <c r="GU166" t="s">
        <v>3</v>
      </c>
      <c r="GV166">
        <f t="shared" si="157"/>
        <v>0</v>
      </c>
      <c r="GW166">
        <v>1</v>
      </c>
      <c r="GX166">
        <f t="shared" si="158"/>
        <v>0</v>
      </c>
      <c r="HA166">
        <v>0</v>
      </c>
      <c r="HB166">
        <v>0</v>
      </c>
      <c r="IK166">
        <v>0</v>
      </c>
    </row>
    <row r="167" spans="1:245" x14ac:dyDescent="0.2">
      <c r="A167">
        <v>17</v>
      </c>
      <c r="B167">
        <v>1</v>
      </c>
      <c r="C167">
        <f>ROW(SmtRes!A299)</f>
        <v>299</v>
      </c>
      <c r="D167">
        <f>ROW(EtalonRes!A286)</f>
        <v>286</v>
      </c>
      <c r="E167" t="s">
        <v>532</v>
      </c>
      <c r="F167" t="s">
        <v>533</v>
      </c>
      <c r="G167" t="s">
        <v>534</v>
      </c>
      <c r="H167" t="s">
        <v>37</v>
      </c>
      <c r="I167">
        <v>1</v>
      </c>
      <c r="J167">
        <v>0</v>
      </c>
      <c r="O167">
        <f t="shared" si="120"/>
        <v>246.06</v>
      </c>
      <c r="P167">
        <f t="shared" si="121"/>
        <v>125.55</v>
      </c>
      <c r="Q167">
        <f t="shared" si="122"/>
        <v>0</v>
      </c>
      <c r="R167">
        <f t="shared" si="123"/>
        <v>0</v>
      </c>
      <c r="S167">
        <f t="shared" si="124"/>
        <v>120.51</v>
      </c>
      <c r="T167">
        <f t="shared" si="125"/>
        <v>0</v>
      </c>
      <c r="U167">
        <f t="shared" si="126"/>
        <v>2.06</v>
      </c>
      <c r="V167">
        <f t="shared" si="127"/>
        <v>0</v>
      </c>
      <c r="W167">
        <f t="shared" si="128"/>
        <v>0</v>
      </c>
      <c r="X167">
        <f t="shared" si="129"/>
        <v>114.48</v>
      </c>
      <c r="Y167">
        <f t="shared" si="130"/>
        <v>78.33</v>
      </c>
      <c r="AA167">
        <v>39269648</v>
      </c>
      <c r="AB167">
        <f t="shared" si="131"/>
        <v>40.47</v>
      </c>
      <c r="AC167">
        <f t="shared" si="132"/>
        <v>20.65</v>
      </c>
      <c r="AD167">
        <f t="shared" si="133"/>
        <v>0</v>
      </c>
      <c r="AE167">
        <f t="shared" si="134"/>
        <v>0</v>
      </c>
      <c r="AF167">
        <f t="shared" si="135"/>
        <v>19.82</v>
      </c>
      <c r="AG167">
        <f t="shared" si="136"/>
        <v>0</v>
      </c>
      <c r="AH167">
        <f t="shared" si="137"/>
        <v>2.06</v>
      </c>
      <c r="AI167">
        <f t="shared" si="138"/>
        <v>0</v>
      </c>
      <c r="AJ167">
        <f t="shared" si="139"/>
        <v>0</v>
      </c>
      <c r="AK167">
        <v>40.47</v>
      </c>
      <c r="AL167">
        <v>20.65</v>
      </c>
      <c r="AM167">
        <v>0</v>
      </c>
      <c r="AN167">
        <v>0</v>
      </c>
      <c r="AO167">
        <v>19.82</v>
      </c>
      <c r="AP167">
        <v>0</v>
      </c>
      <c r="AQ167">
        <v>2.06</v>
      </c>
      <c r="AR167">
        <v>0</v>
      </c>
      <c r="AS167">
        <v>0</v>
      </c>
      <c r="AT167">
        <v>95</v>
      </c>
      <c r="AU167">
        <v>65</v>
      </c>
      <c r="AV167">
        <v>1</v>
      </c>
      <c r="AW167">
        <v>1</v>
      </c>
      <c r="AZ167">
        <v>6.08</v>
      </c>
      <c r="BA167">
        <v>6.08</v>
      </c>
      <c r="BB167">
        <v>6.08</v>
      </c>
      <c r="BC167">
        <v>6.08</v>
      </c>
      <c r="BD167" t="s">
        <v>3</v>
      </c>
      <c r="BE167" t="s">
        <v>3</v>
      </c>
      <c r="BF167" t="s">
        <v>3</v>
      </c>
      <c r="BG167" t="s">
        <v>3</v>
      </c>
      <c r="BH167">
        <v>0</v>
      </c>
      <c r="BI167">
        <v>2</v>
      </c>
      <c r="BJ167" t="s">
        <v>535</v>
      </c>
      <c r="BM167">
        <v>108001</v>
      </c>
      <c r="BN167">
        <v>0</v>
      </c>
      <c r="BO167" t="s">
        <v>3</v>
      </c>
      <c r="BP167">
        <v>0</v>
      </c>
      <c r="BQ167">
        <v>3</v>
      </c>
      <c r="BR167">
        <v>0</v>
      </c>
      <c r="BS167">
        <v>6.08</v>
      </c>
      <c r="BT167">
        <v>1</v>
      </c>
      <c r="BU167">
        <v>1</v>
      </c>
      <c r="BV167">
        <v>1</v>
      </c>
      <c r="BW167">
        <v>1</v>
      </c>
      <c r="BX167">
        <v>1</v>
      </c>
      <c r="BY167" t="s">
        <v>3</v>
      </c>
      <c r="BZ167">
        <v>95</v>
      </c>
      <c r="CA167">
        <v>65</v>
      </c>
      <c r="CF167">
        <v>0</v>
      </c>
      <c r="CG167">
        <v>0</v>
      </c>
      <c r="CM167">
        <v>0</v>
      </c>
      <c r="CN167" t="s">
        <v>3</v>
      </c>
      <c r="CO167">
        <v>0</v>
      </c>
      <c r="CP167">
        <f t="shared" si="140"/>
        <v>246.06</v>
      </c>
      <c r="CQ167">
        <f t="shared" si="141"/>
        <v>125.55199999999999</v>
      </c>
      <c r="CR167">
        <f t="shared" si="142"/>
        <v>0</v>
      </c>
      <c r="CS167">
        <f t="shared" si="143"/>
        <v>0</v>
      </c>
      <c r="CT167">
        <f t="shared" si="144"/>
        <v>120.5056</v>
      </c>
      <c r="CU167">
        <f t="shared" si="145"/>
        <v>0</v>
      </c>
      <c r="CV167">
        <f t="shared" si="146"/>
        <v>2.06</v>
      </c>
      <c r="CW167">
        <f t="shared" si="147"/>
        <v>0</v>
      </c>
      <c r="CX167">
        <f t="shared" si="148"/>
        <v>0</v>
      </c>
      <c r="CY167">
        <f t="shared" si="149"/>
        <v>114.48450000000001</v>
      </c>
      <c r="CZ167">
        <f t="shared" si="150"/>
        <v>78.331500000000005</v>
      </c>
      <c r="DC167" t="s">
        <v>3</v>
      </c>
      <c r="DD167" t="s">
        <v>3</v>
      </c>
      <c r="DE167" t="s">
        <v>3</v>
      </c>
      <c r="DF167" t="s">
        <v>3</v>
      </c>
      <c r="DG167" t="s">
        <v>3</v>
      </c>
      <c r="DH167" t="s">
        <v>3</v>
      </c>
      <c r="DI167" t="s">
        <v>3</v>
      </c>
      <c r="DJ167" t="s">
        <v>3</v>
      </c>
      <c r="DK167" t="s">
        <v>3</v>
      </c>
      <c r="DL167" t="s">
        <v>3</v>
      </c>
      <c r="DM167" t="s">
        <v>3</v>
      </c>
      <c r="DN167">
        <v>0</v>
      </c>
      <c r="DO167">
        <v>0</v>
      </c>
      <c r="DP167">
        <v>1</v>
      </c>
      <c r="DQ167">
        <v>1</v>
      </c>
      <c r="DU167">
        <v>1013</v>
      </c>
      <c r="DV167" t="s">
        <v>37</v>
      </c>
      <c r="DW167" t="s">
        <v>37</v>
      </c>
      <c r="DX167">
        <v>1</v>
      </c>
      <c r="EE167">
        <v>39174386</v>
      </c>
      <c r="EF167">
        <v>3</v>
      </c>
      <c r="EG167" t="s">
        <v>378</v>
      </c>
      <c r="EH167">
        <v>0</v>
      </c>
      <c r="EI167" t="s">
        <v>3</v>
      </c>
      <c r="EJ167">
        <v>2</v>
      </c>
      <c r="EK167">
        <v>108001</v>
      </c>
      <c r="EL167" t="s">
        <v>379</v>
      </c>
      <c r="EM167" t="s">
        <v>380</v>
      </c>
      <c r="EO167" t="s">
        <v>3</v>
      </c>
      <c r="EQ167">
        <v>0</v>
      </c>
      <c r="ER167">
        <v>40.47</v>
      </c>
      <c r="ES167">
        <v>20.65</v>
      </c>
      <c r="ET167">
        <v>0</v>
      </c>
      <c r="EU167">
        <v>0</v>
      </c>
      <c r="EV167">
        <v>19.82</v>
      </c>
      <c r="EW167">
        <v>2.06</v>
      </c>
      <c r="EX167">
        <v>0</v>
      </c>
      <c r="EY167">
        <v>0</v>
      </c>
      <c r="FQ167">
        <v>0</v>
      </c>
      <c r="FR167">
        <f t="shared" si="151"/>
        <v>0</v>
      </c>
      <c r="FS167">
        <v>0</v>
      </c>
      <c r="FX167">
        <v>95</v>
      </c>
      <c r="FY167">
        <v>65</v>
      </c>
      <c r="GA167" t="s">
        <v>3</v>
      </c>
      <c r="GD167">
        <v>0</v>
      </c>
      <c r="GF167">
        <v>1325350879</v>
      </c>
      <c r="GG167">
        <v>1</v>
      </c>
      <c r="GH167">
        <v>1</v>
      </c>
      <c r="GI167">
        <v>4</v>
      </c>
      <c r="GJ167">
        <v>0</v>
      </c>
      <c r="GK167">
        <f>ROUND(R167*(R12)/100,2)</f>
        <v>0</v>
      </c>
      <c r="GL167">
        <f t="shared" si="152"/>
        <v>0</v>
      </c>
      <c r="GM167">
        <f t="shared" si="153"/>
        <v>438.87</v>
      </c>
      <c r="GN167">
        <f t="shared" si="154"/>
        <v>0</v>
      </c>
      <c r="GO167">
        <f t="shared" si="155"/>
        <v>438.87</v>
      </c>
      <c r="GP167">
        <f t="shared" si="156"/>
        <v>0</v>
      </c>
      <c r="GR167">
        <v>0</v>
      </c>
      <c r="GS167">
        <v>3</v>
      </c>
      <c r="GT167">
        <v>0</v>
      </c>
      <c r="GU167" t="s">
        <v>3</v>
      </c>
      <c r="GV167">
        <f t="shared" si="157"/>
        <v>0</v>
      </c>
      <c r="GW167">
        <v>1</v>
      </c>
      <c r="GX167">
        <f t="shared" si="158"/>
        <v>0</v>
      </c>
      <c r="HA167">
        <v>0</v>
      </c>
      <c r="HB167">
        <v>0</v>
      </c>
      <c r="IK167">
        <v>0</v>
      </c>
    </row>
    <row r="168" spans="1:245" x14ac:dyDescent="0.2">
      <c r="A168">
        <v>18</v>
      </c>
      <c r="B168">
        <v>1</v>
      </c>
      <c r="C168">
        <v>298</v>
      </c>
      <c r="E168" t="s">
        <v>536</v>
      </c>
      <c r="F168" t="s">
        <v>537</v>
      </c>
      <c r="G168" t="s">
        <v>538</v>
      </c>
      <c r="H168" t="s">
        <v>94</v>
      </c>
      <c r="I168">
        <f>I167*J168</f>
        <v>1</v>
      </c>
      <c r="J168">
        <v>1</v>
      </c>
      <c r="O168">
        <f t="shared" si="120"/>
        <v>471.2</v>
      </c>
      <c r="P168">
        <f t="shared" si="121"/>
        <v>471.2</v>
      </c>
      <c r="Q168">
        <f t="shared" si="122"/>
        <v>0</v>
      </c>
      <c r="R168">
        <f t="shared" si="123"/>
        <v>0</v>
      </c>
      <c r="S168">
        <f t="shared" si="124"/>
        <v>0</v>
      </c>
      <c r="T168">
        <f t="shared" si="125"/>
        <v>0</v>
      </c>
      <c r="U168">
        <f t="shared" si="126"/>
        <v>0</v>
      </c>
      <c r="V168">
        <f t="shared" si="127"/>
        <v>0</v>
      </c>
      <c r="W168">
        <f t="shared" si="128"/>
        <v>0</v>
      </c>
      <c r="X168">
        <f t="shared" si="129"/>
        <v>0</v>
      </c>
      <c r="Y168">
        <f t="shared" si="130"/>
        <v>0</v>
      </c>
      <c r="AA168">
        <v>39269648</v>
      </c>
      <c r="AB168">
        <f t="shared" si="131"/>
        <v>77.5</v>
      </c>
      <c r="AC168">
        <f t="shared" si="132"/>
        <v>77.5</v>
      </c>
      <c r="AD168">
        <f t="shared" si="133"/>
        <v>0</v>
      </c>
      <c r="AE168">
        <f t="shared" si="134"/>
        <v>0</v>
      </c>
      <c r="AF168">
        <f t="shared" si="135"/>
        <v>0</v>
      </c>
      <c r="AG168">
        <f t="shared" si="136"/>
        <v>0</v>
      </c>
      <c r="AH168">
        <f t="shared" si="137"/>
        <v>0</v>
      </c>
      <c r="AI168">
        <f t="shared" si="138"/>
        <v>0</v>
      </c>
      <c r="AJ168">
        <f t="shared" si="139"/>
        <v>0</v>
      </c>
      <c r="AK168">
        <v>77.5</v>
      </c>
      <c r="AL168">
        <v>77.5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80</v>
      </c>
      <c r="AU168">
        <v>60</v>
      </c>
      <c r="AV168">
        <v>1</v>
      </c>
      <c r="AW168">
        <v>1</v>
      </c>
      <c r="AZ168">
        <v>6.08</v>
      </c>
      <c r="BA168">
        <v>1</v>
      </c>
      <c r="BB168">
        <v>1</v>
      </c>
      <c r="BC168">
        <v>6.08</v>
      </c>
      <c r="BD168" t="s">
        <v>3</v>
      </c>
      <c r="BE168" t="s">
        <v>3</v>
      </c>
      <c r="BF168" t="s">
        <v>3</v>
      </c>
      <c r="BG168" t="s">
        <v>3</v>
      </c>
      <c r="BH168">
        <v>3</v>
      </c>
      <c r="BI168">
        <v>2</v>
      </c>
      <c r="BJ168" t="s">
        <v>539</v>
      </c>
      <c r="BM168">
        <v>110001</v>
      </c>
      <c r="BN168">
        <v>0</v>
      </c>
      <c r="BO168" t="s">
        <v>3</v>
      </c>
      <c r="BP168">
        <v>0</v>
      </c>
      <c r="BQ168">
        <v>3</v>
      </c>
      <c r="BR168">
        <v>0</v>
      </c>
      <c r="BS168">
        <v>1</v>
      </c>
      <c r="BT168">
        <v>1</v>
      </c>
      <c r="BU168">
        <v>1</v>
      </c>
      <c r="BV168">
        <v>1</v>
      </c>
      <c r="BW168">
        <v>1</v>
      </c>
      <c r="BX168">
        <v>1</v>
      </c>
      <c r="BY168" t="s">
        <v>3</v>
      </c>
      <c r="BZ168">
        <v>80</v>
      </c>
      <c r="CA168">
        <v>60</v>
      </c>
      <c r="CF168">
        <v>0</v>
      </c>
      <c r="CG168">
        <v>0</v>
      </c>
      <c r="CM168">
        <v>0</v>
      </c>
      <c r="CN168" t="s">
        <v>3</v>
      </c>
      <c r="CO168">
        <v>0</v>
      </c>
      <c r="CP168">
        <f t="shared" si="140"/>
        <v>471.2</v>
      </c>
      <c r="CQ168">
        <f t="shared" si="141"/>
        <v>471.2</v>
      </c>
      <c r="CR168">
        <f t="shared" si="142"/>
        <v>0</v>
      </c>
      <c r="CS168">
        <f t="shared" si="143"/>
        <v>0</v>
      </c>
      <c r="CT168">
        <f t="shared" si="144"/>
        <v>0</v>
      </c>
      <c r="CU168">
        <f t="shared" si="145"/>
        <v>0</v>
      </c>
      <c r="CV168">
        <f t="shared" si="146"/>
        <v>0</v>
      </c>
      <c r="CW168">
        <f t="shared" si="147"/>
        <v>0</v>
      </c>
      <c r="CX168">
        <f t="shared" si="148"/>
        <v>0</v>
      </c>
      <c r="CY168">
        <f t="shared" si="149"/>
        <v>0</v>
      </c>
      <c r="CZ168">
        <f t="shared" si="150"/>
        <v>0</v>
      </c>
      <c r="DC168" t="s">
        <v>3</v>
      </c>
      <c r="DD168" t="s">
        <v>3</v>
      </c>
      <c r="DE168" t="s">
        <v>3</v>
      </c>
      <c r="DF168" t="s">
        <v>3</v>
      </c>
      <c r="DG168" t="s">
        <v>3</v>
      </c>
      <c r="DH168" t="s">
        <v>3</v>
      </c>
      <c r="DI168" t="s">
        <v>3</v>
      </c>
      <c r="DJ168" t="s">
        <v>3</v>
      </c>
      <c r="DK168" t="s">
        <v>3</v>
      </c>
      <c r="DL168" t="s">
        <v>3</v>
      </c>
      <c r="DM168" t="s">
        <v>3</v>
      </c>
      <c r="DN168">
        <v>0</v>
      </c>
      <c r="DO168">
        <v>0</v>
      </c>
      <c r="DP168">
        <v>1</v>
      </c>
      <c r="DQ168">
        <v>1</v>
      </c>
      <c r="DU168">
        <v>1010</v>
      </c>
      <c r="DV168" t="s">
        <v>94</v>
      </c>
      <c r="DW168" t="s">
        <v>94</v>
      </c>
      <c r="DX168">
        <v>1</v>
      </c>
      <c r="EE168">
        <v>39174389</v>
      </c>
      <c r="EF168">
        <v>3</v>
      </c>
      <c r="EG168" t="s">
        <v>378</v>
      </c>
      <c r="EH168">
        <v>0</v>
      </c>
      <c r="EI168" t="s">
        <v>3</v>
      </c>
      <c r="EJ168">
        <v>2</v>
      </c>
      <c r="EK168">
        <v>110001</v>
      </c>
      <c r="EL168" t="s">
        <v>531</v>
      </c>
      <c r="EM168" t="s">
        <v>467</v>
      </c>
      <c r="EO168" t="s">
        <v>3</v>
      </c>
      <c r="EQ168">
        <v>0</v>
      </c>
      <c r="ER168">
        <v>77.5</v>
      </c>
      <c r="ES168">
        <v>77.5</v>
      </c>
      <c r="ET168">
        <v>0</v>
      </c>
      <c r="EU168">
        <v>0</v>
      </c>
      <c r="EV168">
        <v>0</v>
      </c>
      <c r="EW168">
        <v>0</v>
      </c>
      <c r="EX168">
        <v>0</v>
      </c>
      <c r="FQ168">
        <v>0</v>
      </c>
      <c r="FR168">
        <f t="shared" si="151"/>
        <v>0</v>
      </c>
      <c r="FS168">
        <v>0</v>
      </c>
      <c r="FX168">
        <v>80</v>
      </c>
      <c r="FY168">
        <v>60</v>
      </c>
      <c r="GA168" t="s">
        <v>3</v>
      </c>
      <c r="GD168">
        <v>0</v>
      </c>
      <c r="GF168">
        <v>-1410971767</v>
      </c>
      <c r="GG168">
        <v>1</v>
      </c>
      <c r="GH168">
        <v>1</v>
      </c>
      <c r="GI168">
        <v>4</v>
      </c>
      <c r="GJ168">
        <v>0</v>
      </c>
      <c r="GK168">
        <f>ROUND(R168*(R12)/100,2)</f>
        <v>0</v>
      </c>
      <c r="GL168">
        <f t="shared" si="152"/>
        <v>0</v>
      </c>
      <c r="GM168">
        <f t="shared" si="153"/>
        <v>471.2</v>
      </c>
      <c r="GN168">
        <f t="shared" si="154"/>
        <v>0</v>
      </c>
      <c r="GO168">
        <f t="shared" si="155"/>
        <v>471.2</v>
      </c>
      <c r="GP168">
        <f t="shared" si="156"/>
        <v>0</v>
      </c>
      <c r="GR168">
        <v>0</v>
      </c>
      <c r="GS168">
        <v>3</v>
      </c>
      <c r="GT168">
        <v>0</v>
      </c>
      <c r="GU168" t="s">
        <v>3</v>
      </c>
      <c r="GV168">
        <f t="shared" si="157"/>
        <v>0</v>
      </c>
      <c r="GW168">
        <v>1</v>
      </c>
      <c r="GX168">
        <f t="shared" si="158"/>
        <v>0</v>
      </c>
      <c r="HA168">
        <v>0</v>
      </c>
      <c r="HB168">
        <v>0</v>
      </c>
      <c r="IK168">
        <v>0</v>
      </c>
    </row>
    <row r="169" spans="1:245" x14ac:dyDescent="0.2">
      <c r="A169">
        <v>17</v>
      </c>
      <c r="B169">
        <v>1</v>
      </c>
      <c r="C169">
        <f>ROW(SmtRes!A301)</f>
        <v>301</v>
      </c>
      <c r="D169">
        <f>ROW(EtalonRes!A288)</f>
        <v>288</v>
      </c>
      <c r="E169" t="s">
        <v>540</v>
      </c>
      <c r="F169" t="s">
        <v>541</v>
      </c>
      <c r="G169" t="s">
        <v>542</v>
      </c>
      <c r="H169" t="s">
        <v>37</v>
      </c>
      <c r="I169">
        <v>35</v>
      </c>
      <c r="J169">
        <v>0</v>
      </c>
      <c r="O169">
        <f t="shared" si="120"/>
        <v>1630.16</v>
      </c>
      <c r="P169">
        <f t="shared" si="121"/>
        <v>0</v>
      </c>
      <c r="Q169">
        <f t="shared" si="122"/>
        <v>0</v>
      </c>
      <c r="R169">
        <f t="shared" si="123"/>
        <v>0</v>
      </c>
      <c r="S169">
        <f t="shared" si="124"/>
        <v>1630.16</v>
      </c>
      <c r="T169">
        <f t="shared" si="125"/>
        <v>0</v>
      </c>
      <c r="U169">
        <f t="shared" si="126"/>
        <v>8.9600000000000009</v>
      </c>
      <c r="V169">
        <f t="shared" si="127"/>
        <v>0</v>
      </c>
      <c r="W169">
        <f t="shared" si="128"/>
        <v>0</v>
      </c>
      <c r="X169">
        <f t="shared" si="129"/>
        <v>1059.5999999999999</v>
      </c>
      <c r="Y169">
        <f t="shared" si="130"/>
        <v>652.05999999999995</v>
      </c>
      <c r="AA169">
        <v>39269648</v>
      </c>
      <c r="AB169">
        <f t="shared" si="131"/>
        <v>3.28</v>
      </c>
      <c r="AC169">
        <f t="shared" si="132"/>
        <v>0</v>
      </c>
      <c r="AD169">
        <f t="shared" si="133"/>
        <v>0</v>
      </c>
      <c r="AE169">
        <f>ROUND((EU169),2)</f>
        <v>0</v>
      </c>
      <c r="AF169">
        <f>ROUND(((EV169*0.8)),2)</f>
        <v>3.28</v>
      </c>
      <c r="AG169">
        <f t="shared" si="136"/>
        <v>0</v>
      </c>
      <c r="AH169">
        <f>((EW169*0.8))</f>
        <v>0.25600000000000001</v>
      </c>
      <c r="AI169">
        <f>(EX169)</f>
        <v>0</v>
      </c>
      <c r="AJ169">
        <f t="shared" si="139"/>
        <v>0</v>
      </c>
      <c r="AK169">
        <v>4.0999999999999996</v>
      </c>
      <c r="AL169">
        <v>0</v>
      </c>
      <c r="AM169">
        <v>0</v>
      </c>
      <c r="AN169">
        <v>0</v>
      </c>
      <c r="AO169">
        <v>4.0999999999999996</v>
      </c>
      <c r="AP169">
        <v>0</v>
      </c>
      <c r="AQ169">
        <v>0.32</v>
      </c>
      <c r="AR169">
        <v>0</v>
      </c>
      <c r="AS169">
        <v>0</v>
      </c>
      <c r="AT169">
        <v>65</v>
      </c>
      <c r="AU169">
        <v>40</v>
      </c>
      <c r="AV169">
        <v>1</v>
      </c>
      <c r="AW169">
        <v>1</v>
      </c>
      <c r="AZ169">
        <v>14.2</v>
      </c>
      <c r="BA169">
        <v>14.2</v>
      </c>
      <c r="BB169">
        <v>1</v>
      </c>
      <c r="BC169">
        <v>1</v>
      </c>
      <c r="BD169" t="s">
        <v>3</v>
      </c>
      <c r="BE169" t="s">
        <v>3</v>
      </c>
      <c r="BF169" t="s">
        <v>3</v>
      </c>
      <c r="BG169" t="s">
        <v>3</v>
      </c>
      <c r="BH169">
        <v>0</v>
      </c>
      <c r="BI169">
        <v>4</v>
      </c>
      <c r="BJ169" t="s">
        <v>543</v>
      </c>
      <c r="BM169">
        <v>200001</v>
      </c>
      <c r="BN169">
        <v>0</v>
      </c>
      <c r="BO169" t="s">
        <v>3</v>
      </c>
      <c r="BP169">
        <v>0</v>
      </c>
      <c r="BQ169">
        <v>4</v>
      </c>
      <c r="BR169">
        <v>0</v>
      </c>
      <c r="BS169">
        <v>1</v>
      </c>
      <c r="BT169">
        <v>1</v>
      </c>
      <c r="BU169">
        <v>1</v>
      </c>
      <c r="BV169">
        <v>1</v>
      </c>
      <c r="BW169">
        <v>1</v>
      </c>
      <c r="BX169">
        <v>1</v>
      </c>
      <c r="BY169" t="s">
        <v>3</v>
      </c>
      <c r="BZ169">
        <v>65</v>
      </c>
      <c r="CA169">
        <v>40</v>
      </c>
      <c r="CF169">
        <v>0</v>
      </c>
      <c r="CG169">
        <v>0</v>
      </c>
      <c r="CM169">
        <v>0</v>
      </c>
      <c r="CN169" t="s">
        <v>544</v>
      </c>
      <c r="CO169">
        <v>0</v>
      </c>
      <c r="CP169">
        <f t="shared" si="140"/>
        <v>1630.16</v>
      </c>
      <c r="CQ169">
        <f t="shared" si="141"/>
        <v>0</v>
      </c>
      <c r="CR169">
        <f t="shared" si="142"/>
        <v>0</v>
      </c>
      <c r="CS169">
        <f t="shared" si="143"/>
        <v>0</v>
      </c>
      <c r="CT169">
        <f t="shared" si="144"/>
        <v>46.575999999999993</v>
      </c>
      <c r="CU169">
        <f t="shared" si="145"/>
        <v>0</v>
      </c>
      <c r="CV169">
        <f t="shared" si="146"/>
        <v>0.25600000000000001</v>
      </c>
      <c r="CW169">
        <f t="shared" si="147"/>
        <v>0</v>
      </c>
      <c r="CX169">
        <f t="shared" si="148"/>
        <v>0</v>
      </c>
      <c r="CY169">
        <f t="shared" si="149"/>
        <v>1059.604</v>
      </c>
      <c r="CZ169">
        <f t="shared" si="150"/>
        <v>652.06399999999996</v>
      </c>
      <c r="DC169" t="s">
        <v>3</v>
      </c>
      <c r="DD169" t="s">
        <v>3</v>
      </c>
      <c r="DE169" t="s">
        <v>3</v>
      </c>
      <c r="DF169" t="s">
        <v>3</v>
      </c>
      <c r="DG169" t="s">
        <v>545</v>
      </c>
      <c r="DH169" t="s">
        <v>3</v>
      </c>
      <c r="DI169" t="s">
        <v>545</v>
      </c>
      <c r="DJ169" t="s">
        <v>3</v>
      </c>
      <c r="DK169" t="s">
        <v>3</v>
      </c>
      <c r="DL169" t="s">
        <v>3</v>
      </c>
      <c r="DM169" t="s">
        <v>3</v>
      </c>
      <c r="DN169">
        <v>0</v>
      </c>
      <c r="DO169">
        <v>0</v>
      </c>
      <c r="DP169">
        <v>1</v>
      </c>
      <c r="DQ169">
        <v>1</v>
      </c>
      <c r="DU169">
        <v>1013</v>
      </c>
      <c r="DV169" t="s">
        <v>37</v>
      </c>
      <c r="DW169" t="s">
        <v>37</v>
      </c>
      <c r="DX169">
        <v>1</v>
      </c>
      <c r="EE169">
        <v>39174428</v>
      </c>
      <c r="EF169">
        <v>4</v>
      </c>
      <c r="EG169" t="s">
        <v>546</v>
      </c>
      <c r="EH169">
        <v>0</v>
      </c>
      <c r="EI169" t="s">
        <v>3</v>
      </c>
      <c r="EJ169">
        <v>4</v>
      </c>
      <c r="EK169">
        <v>200001</v>
      </c>
      <c r="EL169" t="s">
        <v>547</v>
      </c>
      <c r="EM169" t="s">
        <v>548</v>
      </c>
      <c r="EO169" t="s">
        <v>549</v>
      </c>
      <c r="EQ169">
        <v>0</v>
      </c>
      <c r="ER169">
        <v>4.0999999999999996</v>
      </c>
      <c r="ES169">
        <v>0</v>
      </c>
      <c r="ET169">
        <v>0</v>
      </c>
      <c r="EU169">
        <v>0</v>
      </c>
      <c r="EV169">
        <v>4.0999999999999996</v>
      </c>
      <c r="EW169">
        <v>0.32</v>
      </c>
      <c r="EX169">
        <v>0</v>
      </c>
      <c r="EY169">
        <v>0</v>
      </c>
      <c r="FQ169">
        <v>0</v>
      </c>
      <c r="FR169">
        <f t="shared" si="151"/>
        <v>0</v>
      </c>
      <c r="FS169">
        <v>0</v>
      </c>
      <c r="FX169">
        <v>65</v>
      </c>
      <c r="FY169">
        <v>40</v>
      </c>
      <c r="GA169" t="s">
        <v>3</v>
      </c>
      <c r="GD169">
        <v>0</v>
      </c>
      <c r="GF169">
        <v>-1617765494</v>
      </c>
      <c r="GG169">
        <v>1</v>
      </c>
      <c r="GH169">
        <v>1</v>
      </c>
      <c r="GI169">
        <v>4</v>
      </c>
      <c r="GJ169">
        <v>0</v>
      </c>
      <c r="GK169">
        <f>ROUND(R169*(R12)/100,2)</f>
        <v>0</v>
      </c>
      <c r="GL169">
        <f t="shared" si="152"/>
        <v>0</v>
      </c>
      <c r="GM169">
        <f t="shared" si="153"/>
        <v>3341.82</v>
      </c>
      <c r="GN169">
        <f t="shared" si="154"/>
        <v>0</v>
      </c>
      <c r="GO169">
        <f t="shared" si="155"/>
        <v>0</v>
      </c>
      <c r="GP169">
        <f t="shared" si="156"/>
        <v>3341.82</v>
      </c>
      <c r="GR169">
        <v>0</v>
      </c>
      <c r="GS169">
        <v>3</v>
      </c>
      <c r="GT169">
        <v>0</v>
      </c>
      <c r="GU169" t="s">
        <v>3</v>
      </c>
      <c r="GV169">
        <f t="shared" si="157"/>
        <v>0</v>
      </c>
      <c r="GW169">
        <v>1</v>
      </c>
      <c r="GX169">
        <f t="shared" si="158"/>
        <v>0</v>
      </c>
      <c r="HA169">
        <v>0</v>
      </c>
      <c r="HB169">
        <v>0</v>
      </c>
      <c r="IK169">
        <v>0</v>
      </c>
    </row>
    <row r="170" spans="1:245" x14ac:dyDescent="0.2">
      <c r="A170">
        <v>17</v>
      </c>
      <c r="B170">
        <v>1</v>
      </c>
      <c r="C170">
        <f>ROW(SmtRes!A303)</f>
        <v>303</v>
      </c>
      <c r="D170">
        <f>ROW(EtalonRes!A290)</f>
        <v>290</v>
      </c>
      <c r="E170" t="s">
        <v>550</v>
      </c>
      <c r="F170" t="s">
        <v>551</v>
      </c>
      <c r="G170" t="s">
        <v>552</v>
      </c>
      <c r="H170" t="s">
        <v>553</v>
      </c>
      <c r="I170">
        <v>0.12</v>
      </c>
      <c r="J170">
        <v>0</v>
      </c>
      <c r="O170">
        <f t="shared" si="120"/>
        <v>226.22</v>
      </c>
      <c r="P170">
        <f t="shared" si="121"/>
        <v>0</v>
      </c>
      <c r="Q170">
        <f t="shared" si="122"/>
        <v>0</v>
      </c>
      <c r="R170">
        <f t="shared" si="123"/>
        <v>0</v>
      </c>
      <c r="S170">
        <f t="shared" si="124"/>
        <v>226.22</v>
      </c>
      <c r="T170">
        <f t="shared" si="125"/>
        <v>0</v>
      </c>
      <c r="U170">
        <f t="shared" si="126"/>
        <v>1.2441600000000002</v>
      </c>
      <c r="V170">
        <f t="shared" si="127"/>
        <v>0</v>
      </c>
      <c r="W170">
        <f t="shared" si="128"/>
        <v>0</v>
      </c>
      <c r="X170">
        <f t="shared" si="129"/>
        <v>147.04</v>
      </c>
      <c r="Y170">
        <f t="shared" si="130"/>
        <v>90.49</v>
      </c>
      <c r="AA170">
        <v>39269648</v>
      </c>
      <c r="AB170">
        <f t="shared" si="131"/>
        <v>132.76</v>
      </c>
      <c r="AC170">
        <f t="shared" si="132"/>
        <v>0</v>
      </c>
      <c r="AD170">
        <f t="shared" si="133"/>
        <v>0</v>
      </c>
      <c r="AE170">
        <f>ROUND((EU170),2)</f>
        <v>0</v>
      </c>
      <c r="AF170">
        <f>ROUND(((EV170*0.8)),2)</f>
        <v>132.76</v>
      </c>
      <c r="AG170">
        <f t="shared" si="136"/>
        <v>0</v>
      </c>
      <c r="AH170">
        <f>((EW170*0.8))</f>
        <v>10.368000000000002</v>
      </c>
      <c r="AI170">
        <f>(EX170)</f>
        <v>0</v>
      </c>
      <c r="AJ170">
        <f t="shared" si="139"/>
        <v>0</v>
      </c>
      <c r="AK170">
        <v>165.95</v>
      </c>
      <c r="AL170">
        <v>0</v>
      </c>
      <c r="AM170">
        <v>0</v>
      </c>
      <c r="AN170">
        <v>0</v>
      </c>
      <c r="AO170">
        <v>165.95</v>
      </c>
      <c r="AP170">
        <v>0</v>
      </c>
      <c r="AQ170">
        <v>12.96</v>
      </c>
      <c r="AR170">
        <v>0</v>
      </c>
      <c r="AS170">
        <v>0</v>
      </c>
      <c r="AT170">
        <v>65</v>
      </c>
      <c r="AU170">
        <v>40</v>
      </c>
      <c r="AV170">
        <v>1</v>
      </c>
      <c r="AW170">
        <v>1</v>
      </c>
      <c r="AZ170">
        <v>14.2</v>
      </c>
      <c r="BA170">
        <v>14.2</v>
      </c>
      <c r="BB170">
        <v>1</v>
      </c>
      <c r="BC170">
        <v>1</v>
      </c>
      <c r="BD170" t="s">
        <v>3</v>
      </c>
      <c r="BE170" t="s">
        <v>3</v>
      </c>
      <c r="BF170" t="s">
        <v>3</v>
      </c>
      <c r="BG170" t="s">
        <v>3</v>
      </c>
      <c r="BH170">
        <v>0</v>
      </c>
      <c r="BI170">
        <v>4</v>
      </c>
      <c r="BJ170" t="s">
        <v>554</v>
      </c>
      <c r="BM170">
        <v>200001</v>
      </c>
      <c r="BN170">
        <v>0</v>
      </c>
      <c r="BO170" t="s">
        <v>3</v>
      </c>
      <c r="BP170">
        <v>0</v>
      </c>
      <c r="BQ170">
        <v>4</v>
      </c>
      <c r="BR170">
        <v>0</v>
      </c>
      <c r="BS170">
        <v>1</v>
      </c>
      <c r="BT170">
        <v>1</v>
      </c>
      <c r="BU170">
        <v>1</v>
      </c>
      <c r="BV170">
        <v>1</v>
      </c>
      <c r="BW170">
        <v>1</v>
      </c>
      <c r="BX170">
        <v>1</v>
      </c>
      <c r="BY170" t="s">
        <v>3</v>
      </c>
      <c r="BZ170">
        <v>65</v>
      </c>
      <c r="CA170">
        <v>40</v>
      </c>
      <c r="CF170">
        <v>0</v>
      </c>
      <c r="CG170">
        <v>0</v>
      </c>
      <c r="CM170">
        <v>0</v>
      </c>
      <c r="CN170" t="s">
        <v>544</v>
      </c>
      <c r="CO170">
        <v>0</v>
      </c>
      <c r="CP170">
        <f t="shared" si="140"/>
        <v>226.22</v>
      </c>
      <c r="CQ170">
        <f t="shared" si="141"/>
        <v>0</v>
      </c>
      <c r="CR170">
        <f t="shared" si="142"/>
        <v>0</v>
      </c>
      <c r="CS170">
        <f t="shared" si="143"/>
        <v>0</v>
      </c>
      <c r="CT170">
        <f t="shared" si="144"/>
        <v>1885.1919999999998</v>
      </c>
      <c r="CU170">
        <f t="shared" si="145"/>
        <v>0</v>
      </c>
      <c r="CV170">
        <f t="shared" si="146"/>
        <v>10.368000000000002</v>
      </c>
      <c r="CW170">
        <f t="shared" si="147"/>
        <v>0</v>
      </c>
      <c r="CX170">
        <f t="shared" si="148"/>
        <v>0</v>
      </c>
      <c r="CY170">
        <f t="shared" si="149"/>
        <v>147.04300000000001</v>
      </c>
      <c r="CZ170">
        <f t="shared" si="150"/>
        <v>90.488</v>
      </c>
      <c r="DC170" t="s">
        <v>3</v>
      </c>
      <c r="DD170" t="s">
        <v>3</v>
      </c>
      <c r="DE170" t="s">
        <v>3</v>
      </c>
      <c r="DF170" t="s">
        <v>3</v>
      </c>
      <c r="DG170" t="s">
        <v>545</v>
      </c>
      <c r="DH170" t="s">
        <v>3</v>
      </c>
      <c r="DI170" t="s">
        <v>545</v>
      </c>
      <c r="DJ170" t="s">
        <v>3</v>
      </c>
      <c r="DK170" t="s">
        <v>3</v>
      </c>
      <c r="DL170" t="s">
        <v>3</v>
      </c>
      <c r="DM170" t="s">
        <v>3</v>
      </c>
      <c r="DN170">
        <v>0</v>
      </c>
      <c r="DO170">
        <v>0</v>
      </c>
      <c r="DP170">
        <v>1</v>
      </c>
      <c r="DQ170">
        <v>1</v>
      </c>
      <c r="DU170">
        <v>1013</v>
      </c>
      <c r="DV170" t="s">
        <v>553</v>
      </c>
      <c r="DW170" t="s">
        <v>553</v>
      </c>
      <c r="DX170">
        <v>1</v>
      </c>
      <c r="EE170">
        <v>39174428</v>
      </c>
      <c r="EF170">
        <v>4</v>
      </c>
      <c r="EG170" t="s">
        <v>546</v>
      </c>
      <c r="EH170">
        <v>0</v>
      </c>
      <c r="EI170" t="s">
        <v>3</v>
      </c>
      <c r="EJ170">
        <v>4</v>
      </c>
      <c r="EK170">
        <v>200001</v>
      </c>
      <c r="EL170" t="s">
        <v>547</v>
      </c>
      <c r="EM170" t="s">
        <v>548</v>
      </c>
      <c r="EO170" t="s">
        <v>549</v>
      </c>
      <c r="EQ170">
        <v>0</v>
      </c>
      <c r="ER170">
        <v>165.95</v>
      </c>
      <c r="ES170">
        <v>0</v>
      </c>
      <c r="ET170">
        <v>0</v>
      </c>
      <c r="EU170">
        <v>0</v>
      </c>
      <c r="EV170">
        <v>165.95</v>
      </c>
      <c r="EW170">
        <v>12.96</v>
      </c>
      <c r="EX170">
        <v>0</v>
      </c>
      <c r="EY170">
        <v>0</v>
      </c>
      <c r="FQ170">
        <v>0</v>
      </c>
      <c r="FR170">
        <f t="shared" si="151"/>
        <v>0</v>
      </c>
      <c r="FS170">
        <v>0</v>
      </c>
      <c r="FX170">
        <v>65</v>
      </c>
      <c r="FY170">
        <v>40</v>
      </c>
      <c r="GA170" t="s">
        <v>3</v>
      </c>
      <c r="GD170">
        <v>0</v>
      </c>
      <c r="GF170">
        <v>-931447527</v>
      </c>
      <c r="GG170">
        <v>1</v>
      </c>
      <c r="GH170">
        <v>1</v>
      </c>
      <c r="GI170">
        <v>4</v>
      </c>
      <c r="GJ170">
        <v>0</v>
      </c>
      <c r="GK170">
        <f>ROUND(R170*(R12)/100,2)</f>
        <v>0</v>
      </c>
      <c r="GL170">
        <f t="shared" si="152"/>
        <v>0</v>
      </c>
      <c r="GM170">
        <f t="shared" si="153"/>
        <v>463.75</v>
      </c>
      <c r="GN170">
        <f t="shared" si="154"/>
        <v>0</v>
      </c>
      <c r="GO170">
        <f t="shared" si="155"/>
        <v>0</v>
      </c>
      <c r="GP170">
        <f t="shared" si="156"/>
        <v>463.75</v>
      </c>
      <c r="GR170">
        <v>0</v>
      </c>
      <c r="GS170">
        <v>3</v>
      </c>
      <c r="GT170">
        <v>0</v>
      </c>
      <c r="GU170" t="s">
        <v>3</v>
      </c>
      <c r="GV170">
        <f t="shared" si="157"/>
        <v>0</v>
      </c>
      <c r="GW170">
        <v>1</v>
      </c>
      <c r="GX170">
        <f t="shared" si="158"/>
        <v>0</v>
      </c>
      <c r="HA170">
        <v>0</v>
      </c>
      <c r="HB170">
        <v>0</v>
      </c>
      <c r="IK170">
        <v>0</v>
      </c>
    </row>
    <row r="171" spans="1:245" x14ac:dyDescent="0.2">
      <c r="A171">
        <v>17</v>
      </c>
      <c r="B171">
        <v>1</v>
      </c>
      <c r="C171">
        <f>ROW(SmtRes!A305)</f>
        <v>305</v>
      </c>
      <c r="D171">
        <f>ROW(EtalonRes!A292)</f>
        <v>292</v>
      </c>
      <c r="E171" t="s">
        <v>555</v>
      </c>
      <c r="F171" t="s">
        <v>556</v>
      </c>
      <c r="G171" t="s">
        <v>557</v>
      </c>
      <c r="H171" t="s">
        <v>37</v>
      </c>
      <c r="I171">
        <v>1</v>
      </c>
      <c r="J171">
        <v>0</v>
      </c>
      <c r="O171">
        <f t="shared" si="120"/>
        <v>177.5</v>
      </c>
      <c r="P171">
        <f t="shared" si="121"/>
        <v>0</v>
      </c>
      <c r="Q171">
        <f t="shared" si="122"/>
        <v>0</v>
      </c>
      <c r="R171">
        <f t="shared" si="123"/>
        <v>0</v>
      </c>
      <c r="S171">
        <f t="shared" si="124"/>
        <v>177.5</v>
      </c>
      <c r="T171">
        <f t="shared" si="125"/>
        <v>0</v>
      </c>
      <c r="U171">
        <f t="shared" si="126"/>
        <v>0.97599999999999998</v>
      </c>
      <c r="V171">
        <f t="shared" si="127"/>
        <v>0</v>
      </c>
      <c r="W171">
        <f t="shared" si="128"/>
        <v>0</v>
      </c>
      <c r="X171">
        <f t="shared" si="129"/>
        <v>115.38</v>
      </c>
      <c r="Y171">
        <f t="shared" si="130"/>
        <v>71</v>
      </c>
      <c r="AA171">
        <v>39269648</v>
      </c>
      <c r="AB171">
        <f t="shared" si="131"/>
        <v>12.5</v>
      </c>
      <c r="AC171">
        <f t="shared" si="132"/>
        <v>0</v>
      </c>
      <c r="AD171">
        <f t="shared" si="133"/>
        <v>0</v>
      </c>
      <c r="AE171">
        <f>ROUND((EU171),2)</f>
        <v>0</v>
      </c>
      <c r="AF171">
        <f>ROUND(((EV171*0.8)),2)</f>
        <v>12.5</v>
      </c>
      <c r="AG171">
        <f t="shared" si="136"/>
        <v>0</v>
      </c>
      <c r="AH171">
        <f>((EW171*0.8))</f>
        <v>0.97599999999999998</v>
      </c>
      <c r="AI171">
        <f>(EX171)</f>
        <v>0</v>
      </c>
      <c r="AJ171">
        <f t="shared" si="139"/>
        <v>0</v>
      </c>
      <c r="AK171">
        <v>15.62</v>
      </c>
      <c r="AL171">
        <v>0</v>
      </c>
      <c r="AM171">
        <v>0</v>
      </c>
      <c r="AN171">
        <v>0</v>
      </c>
      <c r="AO171">
        <v>15.62</v>
      </c>
      <c r="AP171">
        <v>0</v>
      </c>
      <c r="AQ171">
        <v>1.22</v>
      </c>
      <c r="AR171">
        <v>0</v>
      </c>
      <c r="AS171">
        <v>0</v>
      </c>
      <c r="AT171">
        <v>65</v>
      </c>
      <c r="AU171">
        <v>40</v>
      </c>
      <c r="AV171">
        <v>1</v>
      </c>
      <c r="AW171">
        <v>1</v>
      </c>
      <c r="AZ171">
        <v>14.2</v>
      </c>
      <c r="BA171">
        <v>14.2</v>
      </c>
      <c r="BB171">
        <v>1</v>
      </c>
      <c r="BC171">
        <v>1</v>
      </c>
      <c r="BD171" t="s">
        <v>3</v>
      </c>
      <c r="BE171" t="s">
        <v>3</v>
      </c>
      <c r="BF171" t="s">
        <v>3</v>
      </c>
      <c r="BG171" t="s">
        <v>3</v>
      </c>
      <c r="BH171">
        <v>0</v>
      </c>
      <c r="BI171">
        <v>4</v>
      </c>
      <c r="BJ171" t="s">
        <v>558</v>
      </c>
      <c r="BM171">
        <v>200001</v>
      </c>
      <c r="BN171">
        <v>0</v>
      </c>
      <c r="BO171" t="s">
        <v>3</v>
      </c>
      <c r="BP171">
        <v>0</v>
      </c>
      <c r="BQ171">
        <v>4</v>
      </c>
      <c r="BR171">
        <v>0</v>
      </c>
      <c r="BS171">
        <v>1</v>
      </c>
      <c r="BT171">
        <v>1</v>
      </c>
      <c r="BU171">
        <v>1</v>
      </c>
      <c r="BV171">
        <v>1</v>
      </c>
      <c r="BW171">
        <v>1</v>
      </c>
      <c r="BX171">
        <v>1</v>
      </c>
      <c r="BY171" t="s">
        <v>3</v>
      </c>
      <c r="BZ171">
        <v>65</v>
      </c>
      <c r="CA171">
        <v>40</v>
      </c>
      <c r="CF171">
        <v>0</v>
      </c>
      <c r="CG171">
        <v>0</v>
      </c>
      <c r="CM171">
        <v>0</v>
      </c>
      <c r="CN171" t="s">
        <v>544</v>
      </c>
      <c r="CO171">
        <v>0</v>
      </c>
      <c r="CP171">
        <f t="shared" si="140"/>
        <v>177.5</v>
      </c>
      <c r="CQ171">
        <f t="shared" si="141"/>
        <v>0</v>
      </c>
      <c r="CR171">
        <f t="shared" si="142"/>
        <v>0</v>
      </c>
      <c r="CS171">
        <f t="shared" si="143"/>
        <v>0</v>
      </c>
      <c r="CT171">
        <f t="shared" si="144"/>
        <v>177.5</v>
      </c>
      <c r="CU171">
        <f t="shared" si="145"/>
        <v>0</v>
      </c>
      <c r="CV171">
        <f t="shared" si="146"/>
        <v>0.97599999999999998</v>
      </c>
      <c r="CW171">
        <f t="shared" si="147"/>
        <v>0</v>
      </c>
      <c r="CX171">
        <f t="shared" si="148"/>
        <v>0</v>
      </c>
      <c r="CY171">
        <f t="shared" si="149"/>
        <v>115.375</v>
      </c>
      <c r="CZ171">
        <f t="shared" si="150"/>
        <v>71</v>
      </c>
      <c r="DC171" t="s">
        <v>3</v>
      </c>
      <c r="DD171" t="s">
        <v>3</v>
      </c>
      <c r="DE171" t="s">
        <v>3</v>
      </c>
      <c r="DF171" t="s">
        <v>3</v>
      </c>
      <c r="DG171" t="s">
        <v>545</v>
      </c>
      <c r="DH171" t="s">
        <v>3</v>
      </c>
      <c r="DI171" t="s">
        <v>545</v>
      </c>
      <c r="DJ171" t="s">
        <v>3</v>
      </c>
      <c r="DK171" t="s">
        <v>3</v>
      </c>
      <c r="DL171" t="s">
        <v>3</v>
      </c>
      <c r="DM171" t="s">
        <v>3</v>
      </c>
      <c r="DN171">
        <v>0</v>
      </c>
      <c r="DO171">
        <v>0</v>
      </c>
      <c r="DP171">
        <v>1</v>
      </c>
      <c r="DQ171">
        <v>1</v>
      </c>
      <c r="DU171">
        <v>1013</v>
      </c>
      <c r="DV171" t="s">
        <v>37</v>
      </c>
      <c r="DW171" t="s">
        <v>37</v>
      </c>
      <c r="DX171">
        <v>1</v>
      </c>
      <c r="EE171">
        <v>39174428</v>
      </c>
      <c r="EF171">
        <v>4</v>
      </c>
      <c r="EG171" t="s">
        <v>546</v>
      </c>
      <c r="EH171">
        <v>0</v>
      </c>
      <c r="EI171" t="s">
        <v>3</v>
      </c>
      <c r="EJ171">
        <v>4</v>
      </c>
      <c r="EK171">
        <v>200001</v>
      </c>
      <c r="EL171" t="s">
        <v>547</v>
      </c>
      <c r="EM171" t="s">
        <v>548</v>
      </c>
      <c r="EO171" t="s">
        <v>549</v>
      </c>
      <c r="EQ171">
        <v>0</v>
      </c>
      <c r="ER171">
        <v>15.62</v>
      </c>
      <c r="ES171">
        <v>0</v>
      </c>
      <c r="ET171">
        <v>0</v>
      </c>
      <c r="EU171">
        <v>0</v>
      </c>
      <c r="EV171">
        <v>15.62</v>
      </c>
      <c r="EW171">
        <v>1.22</v>
      </c>
      <c r="EX171">
        <v>0</v>
      </c>
      <c r="EY171">
        <v>0</v>
      </c>
      <c r="FQ171">
        <v>0</v>
      </c>
      <c r="FR171">
        <f t="shared" si="151"/>
        <v>0</v>
      </c>
      <c r="FS171">
        <v>0</v>
      </c>
      <c r="FX171">
        <v>65</v>
      </c>
      <c r="FY171">
        <v>40</v>
      </c>
      <c r="GA171" t="s">
        <v>3</v>
      </c>
      <c r="GD171">
        <v>0</v>
      </c>
      <c r="GF171">
        <v>-829332442</v>
      </c>
      <c r="GG171">
        <v>1</v>
      </c>
      <c r="GH171">
        <v>1</v>
      </c>
      <c r="GI171">
        <v>4</v>
      </c>
      <c r="GJ171">
        <v>0</v>
      </c>
      <c r="GK171">
        <f>ROUND(R171*(R12)/100,2)</f>
        <v>0</v>
      </c>
      <c r="GL171">
        <f t="shared" si="152"/>
        <v>0</v>
      </c>
      <c r="GM171">
        <f t="shared" si="153"/>
        <v>363.88</v>
      </c>
      <c r="GN171">
        <f t="shared" si="154"/>
        <v>0</v>
      </c>
      <c r="GO171">
        <f t="shared" si="155"/>
        <v>0</v>
      </c>
      <c r="GP171">
        <f t="shared" si="156"/>
        <v>363.88</v>
      </c>
      <c r="GR171">
        <v>0</v>
      </c>
      <c r="GS171">
        <v>3</v>
      </c>
      <c r="GT171">
        <v>0</v>
      </c>
      <c r="GU171" t="s">
        <v>3</v>
      </c>
      <c r="GV171">
        <f t="shared" si="157"/>
        <v>0</v>
      </c>
      <c r="GW171">
        <v>1</v>
      </c>
      <c r="GX171">
        <f t="shared" si="158"/>
        <v>0</v>
      </c>
      <c r="HA171">
        <v>0</v>
      </c>
      <c r="HB171">
        <v>0</v>
      </c>
      <c r="IK171">
        <v>0</v>
      </c>
    </row>
    <row r="173" spans="1:245" x14ac:dyDescent="0.2">
      <c r="A173" s="2">
        <v>51</v>
      </c>
      <c r="B173" s="2">
        <f>B126</f>
        <v>1</v>
      </c>
      <c r="C173" s="2">
        <f>A126</f>
        <v>4</v>
      </c>
      <c r="D173" s="2">
        <f>ROW(A126)</f>
        <v>126</v>
      </c>
      <c r="E173" s="2"/>
      <c r="F173" s="2" t="str">
        <f>IF(F126&lt;&gt;"",F126,"")</f>
        <v>Новый раздел</v>
      </c>
      <c r="G173" s="2" t="str">
        <f>IF(G126&lt;&gt;"",G126,"")</f>
        <v>Система электроосвещения</v>
      </c>
      <c r="H173" s="2">
        <v>0</v>
      </c>
      <c r="I173" s="2"/>
      <c r="J173" s="2"/>
      <c r="K173" s="2"/>
      <c r="L173" s="2"/>
      <c r="M173" s="2"/>
      <c r="N173" s="2"/>
      <c r="O173" s="2">
        <f t="shared" ref="O173:T173" si="159">ROUND(AB173,2)</f>
        <v>302664.28999999998</v>
      </c>
      <c r="P173" s="2">
        <f t="shared" si="159"/>
        <v>279321.65000000002</v>
      </c>
      <c r="Q173" s="2">
        <f t="shared" si="159"/>
        <v>565.84</v>
      </c>
      <c r="R173" s="2">
        <f t="shared" si="159"/>
        <v>73.510000000000005</v>
      </c>
      <c r="S173" s="2">
        <f t="shared" si="159"/>
        <v>22776.799999999999</v>
      </c>
      <c r="T173" s="2">
        <f t="shared" si="159"/>
        <v>0</v>
      </c>
      <c r="U173" s="2">
        <f>AH173</f>
        <v>368.12245999999999</v>
      </c>
      <c r="V173" s="2">
        <f>AI173</f>
        <v>0.96300000000000008</v>
      </c>
      <c r="W173" s="2">
        <f>ROUND(AJ173,2)</f>
        <v>0</v>
      </c>
      <c r="X173" s="2">
        <f>ROUND(AK173,2)</f>
        <v>20583.45</v>
      </c>
      <c r="Y173" s="2">
        <f>ROUND(AL173,2)</f>
        <v>14172.85</v>
      </c>
      <c r="Z173" s="2"/>
      <c r="AA173" s="2"/>
      <c r="AB173" s="2">
        <f>ROUND(SUMIF(AA130:AA171,"=39269648",O130:O171),2)</f>
        <v>302664.28999999998</v>
      </c>
      <c r="AC173" s="2">
        <f>ROUND(SUMIF(AA130:AA171,"=39269648",P130:P171),2)</f>
        <v>279321.65000000002</v>
      </c>
      <c r="AD173" s="2">
        <f>ROUND(SUMIF(AA130:AA171,"=39269648",Q130:Q171),2)</f>
        <v>565.84</v>
      </c>
      <c r="AE173" s="2">
        <f>ROUND(SUMIF(AA130:AA171,"=39269648",R130:R171),2)</f>
        <v>73.510000000000005</v>
      </c>
      <c r="AF173" s="2">
        <f>ROUND(SUMIF(AA130:AA171,"=39269648",S130:S171),2)</f>
        <v>22776.799999999999</v>
      </c>
      <c r="AG173" s="2">
        <f>ROUND(SUMIF(AA130:AA171,"=39269648",T130:T171),2)</f>
        <v>0</v>
      </c>
      <c r="AH173" s="2">
        <f>SUMIF(AA130:AA171,"=39269648",U130:U171)</f>
        <v>368.12245999999999</v>
      </c>
      <c r="AI173" s="2">
        <f>SUMIF(AA130:AA171,"=39269648",V130:V171)</f>
        <v>0.96300000000000008</v>
      </c>
      <c r="AJ173" s="2">
        <f>ROUND(SUMIF(AA130:AA171,"=39269648",W130:W171),2)</f>
        <v>0</v>
      </c>
      <c r="AK173" s="2">
        <f>ROUND(SUMIF(AA130:AA171,"=39269648",X130:X171),2)</f>
        <v>20583.45</v>
      </c>
      <c r="AL173" s="2">
        <f>ROUND(SUMIF(AA130:AA171,"=39269648",Y130:Y171),2)</f>
        <v>14172.85</v>
      </c>
      <c r="AM173" s="2"/>
      <c r="AN173" s="2"/>
      <c r="AO173" s="2">
        <f t="shared" ref="AO173:BC173" si="160">ROUND(BX173,2)</f>
        <v>0</v>
      </c>
      <c r="AP173" s="2">
        <f t="shared" si="160"/>
        <v>0</v>
      </c>
      <c r="AQ173" s="2">
        <f t="shared" si="160"/>
        <v>0</v>
      </c>
      <c r="AR173" s="2">
        <f t="shared" si="160"/>
        <v>337420.59</v>
      </c>
      <c r="AS173" s="2">
        <f t="shared" si="160"/>
        <v>0</v>
      </c>
      <c r="AT173" s="2">
        <f t="shared" si="160"/>
        <v>333251.14</v>
      </c>
      <c r="AU173" s="2">
        <f t="shared" si="160"/>
        <v>4169.45</v>
      </c>
      <c r="AV173" s="2">
        <f t="shared" si="160"/>
        <v>279321.65000000002</v>
      </c>
      <c r="AW173" s="2">
        <f t="shared" si="160"/>
        <v>279321.65000000002</v>
      </c>
      <c r="AX173" s="2">
        <f t="shared" si="160"/>
        <v>0</v>
      </c>
      <c r="AY173" s="2">
        <f t="shared" si="160"/>
        <v>279321.65000000002</v>
      </c>
      <c r="AZ173" s="2">
        <f t="shared" si="160"/>
        <v>0</v>
      </c>
      <c r="BA173" s="2">
        <f t="shared" si="160"/>
        <v>0</v>
      </c>
      <c r="BB173" s="2">
        <f t="shared" si="160"/>
        <v>0</v>
      </c>
      <c r="BC173" s="2">
        <f t="shared" si="160"/>
        <v>0</v>
      </c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>
        <f>ROUND(SUMIF(AA130:AA171,"=39269648",FQ130:FQ171),2)</f>
        <v>0</v>
      </c>
      <c r="BY173" s="2">
        <f>ROUND(SUMIF(AA130:AA171,"=39269648",FR130:FR171),2)</f>
        <v>0</v>
      </c>
      <c r="BZ173" s="2">
        <f>ROUND(SUMIF(AA130:AA171,"=39269648",GL130:GL171),2)</f>
        <v>0</v>
      </c>
      <c r="CA173" s="2">
        <f>ROUND(SUMIF(AA130:AA171,"=39269648",GM130:GM171),2)</f>
        <v>337420.59</v>
      </c>
      <c r="CB173" s="2">
        <f>ROUND(SUMIF(AA130:AA171,"=39269648",GN130:GN171),2)</f>
        <v>0</v>
      </c>
      <c r="CC173" s="2">
        <f>ROUND(SUMIF(AA130:AA171,"=39269648",GO130:GO171),2)</f>
        <v>333251.14</v>
      </c>
      <c r="CD173" s="2">
        <f>ROUND(SUMIF(AA130:AA171,"=39269648",GP130:GP171),2)</f>
        <v>4169.45</v>
      </c>
      <c r="CE173" s="2">
        <f>AC173-BX173</f>
        <v>279321.65000000002</v>
      </c>
      <c r="CF173" s="2">
        <f>AC173-BY173</f>
        <v>279321.65000000002</v>
      </c>
      <c r="CG173" s="2">
        <f>BX173-BZ173</f>
        <v>0</v>
      </c>
      <c r="CH173" s="2">
        <f>AC173-BX173-BY173+BZ173</f>
        <v>279321.65000000002</v>
      </c>
      <c r="CI173" s="2">
        <f>BY173-BZ173</f>
        <v>0</v>
      </c>
      <c r="CJ173" s="2">
        <f>ROUND(SUMIF(AA130:AA171,"=39269648",GX130:GX171),2)</f>
        <v>0</v>
      </c>
      <c r="CK173" s="2">
        <f>ROUND(SUMIF(AA130:AA171,"=39269648",GY130:GY171),2)</f>
        <v>0</v>
      </c>
      <c r="CL173" s="2">
        <f>ROUND(SUMIF(AA130:AA171,"=39269648",GZ130:GZ171),2)</f>
        <v>0</v>
      </c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3"/>
      <c r="DH173" s="3"/>
      <c r="DI173" s="3"/>
      <c r="DJ173" s="3"/>
      <c r="DK173" s="3"/>
      <c r="DL173" s="3"/>
      <c r="DM173" s="3"/>
      <c r="DN173" s="3"/>
      <c r="DO173" s="3"/>
      <c r="DP173" s="3"/>
      <c r="DQ173" s="3"/>
      <c r="DR173" s="3"/>
      <c r="DS173" s="3"/>
      <c r="DT173" s="3"/>
      <c r="DU173" s="3"/>
      <c r="DV173" s="3"/>
      <c r="DW173" s="3"/>
      <c r="DX173" s="3"/>
      <c r="DY173" s="3"/>
      <c r="DZ173" s="3"/>
      <c r="EA173" s="3"/>
      <c r="EB173" s="3"/>
      <c r="EC173" s="3"/>
      <c r="ED173" s="3"/>
      <c r="EE173" s="3"/>
      <c r="EF173" s="3"/>
      <c r="EG173" s="3"/>
      <c r="EH173" s="3"/>
      <c r="EI173" s="3"/>
      <c r="EJ173" s="3"/>
      <c r="EK173" s="3"/>
      <c r="EL173" s="3"/>
      <c r="EM173" s="3"/>
      <c r="EN173" s="3"/>
      <c r="EO173" s="3"/>
      <c r="EP173" s="3"/>
      <c r="EQ173" s="3"/>
      <c r="ER173" s="3"/>
      <c r="ES173" s="3"/>
      <c r="ET173" s="3"/>
      <c r="EU173" s="3"/>
      <c r="EV173" s="3"/>
      <c r="EW173" s="3"/>
      <c r="EX173" s="3"/>
      <c r="EY173" s="3"/>
      <c r="EZ173" s="3"/>
      <c r="FA173" s="3"/>
      <c r="FB173" s="3"/>
      <c r="FC173" s="3"/>
      <c r="FD173" s="3"/>
      <c r="FE173" s="3"/>
      <c r="FF173" s="3"/>
      <c r="FG173" s="3"/>
      <c r="FH173" s="3"/>
      <c r="FI173" s="3"/>
      <c r="FJ173" s="3"/>
      <c r="FK173" s="3"/>
      <c r="FL173" s="3"/>
      <c r="FM173" s="3"/>
      <c r="FN173" s="3"/>
      <c r="FO173" s="3"/>
      <c r="FP173" s="3"/>
      <c r="FQ173" s="3"/>
      <c r="FR173" s="3"/>
      <c r="FS173" s="3"/>
      <c r="FT173" s="3"/>
      <c r="FU173" s="3"/>
      <c r="FV173" s="3"/>
      <c r="FW173" s="3"/>
      <c r="FX173" s="3"/>
      <c r="FY173" s="3"/>
      <c r="FZ173" s="3"/>
      <c r="GA173" s="3"/>
      <c r="GB173" s="3"/>
      <c r="GC173" s="3"/>
      <c r="GD173" s="3"/>
      <c r="GE173" s="3"/>
      <c r="GF173" s="3"/>
      <c r="GG173" s="3"/>
      <c r="GH173" s="3"/>
      <c r="GI173" s="3"/>
      <c r="GJ173" s="3"/>
      <c r="GK173" s="3"/>
      <c r="GL173" s="3"/>
      <c r="GM173" s="3"/>
      <c r="GN173" s="3"/>
      <c r="GO173" s="3"/>
      <c r="GP173" s="3"/>
      <c r="GQ173" s="3"/>
      <c r="GR173" s="3"/>
      <c r="GS173" s="3"/>
      <c r="GT173" s="3"/>
      <c r="GU173" s="3"/>
      <c r="GV173" s="3"/>
      <c r="GW173" s="3"/>
      <c r="GX173" s="3">
        <v>0</v>
      </c>
    </row>
    <row r="175" spans="1:245" x14ac:dyDescent="0.2">
      <c r="A175" s="4">
        <v>50</v>
      </c>
      <c r="B175" s="4">
        <v>0</v>
      </c>
      <c r="C175" s="4">
        <v>0</v>
      </c>
      <c r="D175" s="4">
        <v>1</v>
      </c>
      <c r="E175" s="4">
        <v>201</v>
      </c>
      <c r="F175" s="4">
        <f>ROUND(Source!O173,O175)</f>
        <v>302664.28999999998</v>
      </c>
      <c r="G175" s="4" t="s">
        <v>321</v>
      </c>
      <c r="H175" s="4" t="s">
        <v>322</v>
      </c>
      <c r="I175" s="4"/>
      <c r="J175" s="4"/>
      <c r="K175" s="4">
        <v>201</v>
      </c>
      <c r="L175" s="4">
        <v>1</v>
      </c>
      <c r="M175" s="4">
        <v>3</v>
      </c>
      <c r="N175" s="4" t="s">
        <v>3</v>
      </c>
      <c r="O175" s="4">
        <v>2</v>
      </c>
      <c r="P175" s="4"/>
      <c r="Q175" s="4"/>
      <c r="R175" s="4"/>
      <c r="S175" s="4"/>
      <c r="T175" s="4"/>
      <c r="U175" s="4"/>
      <c r="V175" s="4"/>
      <c r="W175" s="4"/>
    </row>
    <row r="176" spans="1:245" x14ac:dyDescent="0.2">
      <c r="A176" s="4">
        <v>50</v>
      </c>
      <c r="B176" s="4">
        <v>0</v>
      </c>
      <c r="C176" s="4">
        <v>0</v>
      </c>
      <c r="D176" s="4">
        <v>1</v>
      </c>
      <c r="E176" s="4">
        <v>202</v>
      </c>
      <c r="F176" s="4">
        <f>ROUND(Source!P173,O176)</f>
        <v>279321.65000000002</v>
      </c>
      <c r="G176" s="4" t="s">
        <v>323</v>
      </c>
      <c r="H176" s="4" t="s">
        <v>324</v>
      </c>
      <c r="I176" s="4"/>
      <c r="J176" s="4"/>
      <c r="K176" s="4">
        <v>202</v>
      </c>
      <c r="L176" s="4">
        <v>2</v>
      </c>
      <c r="M176" s="4">
        <v>3</v>
      </c>
      <c r="N176" s="4" t="s">
        <v>3</v>
      </c>
      <c r="O176" s="4">
        <v>2</v>
      </c>
      <c r="P176" s="4"/>
      <c r="Q176" s="4"/>
      <c r="R176" s="4"/>
      <c r="S176" s="4"/>
      <c r="T176" s="4"/>
      <c r="U176" s="4"/>
      <c r="V176" s="4"/>
      <c r="W176" s="4"/>
    </row>
    <row r="177" spans="1:23" x14ac:dyDescent="0.2">
      <c r="A177" s="4">
        <v>50</v>
      </c>
      <c r="B177" s="4">
        <v>0</v>
      </c>
      <c r="C177" s="4">
        <v>0</v>
      </c>
      <c r="D177" s="4">
        <v>1</v>
      </c>
      <c r="E177" s="4">
        <v>222</v>
      </c>
      <c r="F177" s="4">
        <f>ROUND(Source!AO173,O177)</f>
        <v>0</v>
      </c>
      <c r="G177" s="4" t="s">
        <v>325</v>
      </c>
      <c r="H177" s="4" t="s">
        <v>326</v>
      </c>
      <c r="I177" s="4"/>
      <c r="J177" s="4"/>
      <c r="K177" s="4">
        <v>222</v>
      </c>
      <c r="L177" s="4">
        <v>3</v>
      </c>
      <c r="M177" s="4">
        <v>3</v>
      </c>
      <c r="N177" s="4" t="s">
        <v>3</v>
      </c>
      <c r="O177" s="4">
        <v>2</v>
      </c>
      <c r="P177" s="4"/>
      <c r="Q177" s="4"/>
      <c r="R177" s="4"/>
      <c r="S177" s="4"/>
      <c r="T177" s="4"/>
      <c r="U177" s="4"/>
      <c r="V177" s="4"/>
      <c r="W177" s="4"/>
    </row>
    <row r="178" spans="1:23" x14ac:dyDescent="0.2">
      <c r="A178" s="4">
        <v>50</v>
      </c>
      <c r="B178" s="4">
        <v>0</v>
      </c>
      <c r="C178" s="4">
        <v>0</v>
      </c>
      <c r="D178" s="4">
        <v>1</v>
      </c>
      <c r="E178" s="4">
        <v>225</v>
      </c>
      <c r="F178" s="4">
        <f>ROUND(Source!AV173,O178)</f>
        <v>279321.65000000002</v>
      </c>
      <c r="G178" s="4" t="s">
        <v>327</v>
      </c>
      <c r="H178" s="4" t="s">
        <v>328</v>
      </c>
      <c r="I178" s="4"/>
      <c r="J178" s="4"/>
      <c r="K178" s="4">
        <v>225</v>
      </c>
      <c r="L178" s="4">
        <v>4</v>
      </c>
      <c r="M178" s="4">
        <v>3</v>
      </c>
      <c r="N178" s="4" t="s">
        <v>3</v>
      </c>
      <c r="O178" s="4">
        <v>2</v>
      </c>
      <c r="P178" s="4"/>
      <c r="Q178" s="4"/>
      <c r="R178" s="4"/>
      <c r="S178" s="4"/>
      <c r="T178" s="4"/>
      <c r="U178" s="4"/>
      <c r="V178" s="4"/>
      <c r="W178" s="4"/>
    </row>
    <row r="179" spans="1:23" x14ac:dyDescent="0.2">
      <c r="A179" s="4">
        <v>50</v>
      </c>
      <c r="B179" s="4">
        <v>0</v>
      </c>
      <c r="C179" s="4">
        <v>0</v>
      </c>
      <c r="D179" s="4">
        <v>1</v>
      </c>
      <c r="E179" s="4">
        <v>226</v>
      </c>
      <c r="F179" s="4">
        <f>ROUND(Source!AW173,O179)</f>
        <v>279321.65000000002</v>
      </c>
      <c r="G179" s="4" t="s">
        <v>329</v>
      </c>
      <c r="H179" s="4" t="s">
        <v>330</v>
      </c>
      <c r="I179" s="4"/>
      <c r="J179" s="4"/>
      <c r="K179" s="4">
        <v>226</v>
      </c>
      <c r="L179" s="4">
        <v>5</v>
      </c>
      <c r="M179" s="4">
        <v>3</v>
      </c>
      <c r="N179" s="4" t="s">
        <v>3</v>
      </c>
      <c r="O179" s="4">
        <v>2</v>
      </c>
      <c r="P179" s="4"/>
      <c r="Q179" s="4"/>
      <c r="R179" s="4"/>
      <c r="S179" s="4"/>
      <c r="T179" s="4"/>
      <c r="U179" s="4"/>
      <c r="V179" s="4"/>
      <c r="W179" s="4"/>
    </row>
    <row r="180" spans="1:23" x14ac:dyDescent="0.2">
      <c r="A180" s="4">
        <v>50</v>
      </c>
      <c r="B180" s="4">
        <v>0</v>
      </c>
      <c r="C180" s="4">
        <v>0</v>
      </c>
      <c r="D180" s="4">
        <v>1</v>
      </c>
      <c r="E180" s="4">
        <v>227</v>
      </c>
      <c r="F180" s="4">
        <f>ROUND(Source!AX173,O180)</f>
        <v>0</v>
      </c>
      <c r="G180" s="4" t="s">
        <v>331</v>
      </c>
      <c r="H180" s="4" t="s">
        <v>332</v>
      </c>
      <c r="I180" s="4"/>
      <c r="J180" s="4"/>
      <c r="K180" s="4">
        <v>227</v>
      </c>
      <c r="L180" s="4">
        <v>6</v>
      </c>
      <c r="M180" s="4">
        <v>3</v>
      </c>
      <c r="N180" s="4" t="s">
        <v>3</v>
      </c>
      <c r="O180" s="4">
        <v>2</v>
      </c>
      <c r="P180" s="4"/>
      <c r="Q180" s="4"/>
      <c r="R180" s="4"/>
      <c r="S180" s="4"/>
      <c r="T180" s="4"/>
      <c r="U180" s="4"/>
      <c r="V180" s="4"/>
      <c r="W180" s="4"/>
    </row>
    <row r="181" spans="1:23" x14ac:dyDescent="0.2">
      <c r="A181" s="4">
        <v>50</v>
      </c>
      <c r="B181" s="4">
        <v>0</v>
      </c>
      <c r="C181" s="4">
        <v>0</v>
      </c>
      <c r="D181" s="4">
        <v>1</v>
      </c>
      <c r="E181" s="4">
        <v>228</v>
      </c>
      <c r="F181" s="4">
        <f>ROUND(Source!AY173,O181)</f>
        <v>279321.65000000002</v>
      </c>
      <c r="G181" s="4" t="s">
        <v>333</v>
      </c>
      <c r="H181" s="4" t="s">
        <v>334</v>
      </c>
      <c r="I181" s="4"/>
      <c r="J181" s="4"/>
      <c r="K181" s="4">
        <v>228</v>
      </c>
      <c r="L181" s="4">
        <v>7</v>
      </c>
      <c r="M181" s="4">
        <v>3</v>
      </c>
      <c r="N181" s="4" t="s">
        <v>3</v>
      </c>
      <c r="O181" s="4">
        <v>2</v>
      </c>
      <c r="P181" s="4"/>
      <c r="Q181" s="4"/>
      <c r="R181" s="4"/>
      <c r="S181" s="4"/>
      <c r="T181" s="4"/>
      <c r="U181" s="4"/>
      <c r="V181" s="4"/>
      <c r="W181" s="4"/>
    </row>
    <row r="182" spans="1:23" x14ac:dyDescent="0.2">
      <c r="A182" s="4">
        <v>50</v>
      </c>
      <c r="B182" s="4">
        <v>0</v>
      </c>
      <c r="C182" s="4">
        <v>0</v>
      </c>
      <c r="D182" s="4">
        <v>1</v>
      </c>
      <c r="E182" s="4">
        <v>216</v>
      </c>
      <c r="F182" s="4">
        <f>ROUND(Source!AP173,O182)</f>
        <v>0</v>
      </c>
      <c r="G182" s="4" t="s">
        <v>335</v>
      </c>
      <c r="H182" s="4" t="s">
        <v>336</v>
      </c>
      <c r="I182" s="4"/>
      <c r="J182" s="4"/>
      <c r="K182" s="4">
        <v>216</v>
      </c>
      <c r="L182" s="4">
        <v>8</v>
      </c>
      <c r="M182" s="4">
        <v>3</v>
      </c>
      <c r="N182" s="4" t="s">
        <v>3</v>
      </c>
      <c r="O182" s="4">
        <v>2</v>
      </c>
      <c r="P182" s="4"/>
      <c r="Q182" s="4"/>
      <c r="R182" s="4"/>
      <c r="S182" s="4"/>
      <c r="T182" s="4"/>
      <c r="U182" s="4"/>
      <c r="V182" s="4"/>
      <c r="W182" s="4"/>
    </row>
    <row r="183" spans="1:23" x14ac:dyDescent="0.2">
      <c r="A183" s="4">
        <v>50</v>
      </c>
      <c r="B183" s="4">
        <v>0</v>
      </c>
      <c r="C183" s="4">
        <v>0</v>
      </c>
      <c r="D183" s="4">
        <v>1</v>
      </c>
      <c r="E183" s="4">
        <v>223</v>
      </c>
      <c r="F183" s="4">
        <f>ROUND(Source!AQ173,O183)</f>
        <v>0</v>
      </c>
      <c r="G183" s="4" t="s">
        <v>337</v>
      </c>
      <c r="H183" s="4" t="s">
        <v>338</v>
      </c>
      <c r="I183" s="4"/>
      <c r="J183" s="4"/>
      <c r="K183" s="4">
        <v>223</v>
      </c>
      <c r="L183" s="4">
        <v>9</v>
      </c>
      <c r="M183" s="4">
        <v>3</v>
      </c>
      <c r="N183" s="4" t="s">
        <v>3</v>
      </c>
      <c r="O183" s="4">
        <v>2</v>
      </c>
      <c r="P183" s="4"/>
      <c r="Q183" s="4"/>
      <c r="R183" s="4"/>
      <c r="S183" s="4"/>
      <c r="T183" s="4"/>
      <c r="U183" s="4"/>
      <c r="V183" s="4"/>
      <c r="W183" s="4"/>
    </row>
    <row r="184" spans="1:23" x14ac:dyDescent="0.2">
      <c r="A184" s="4">
        <v>50</v>
      </c>
      <c r="B184" s="4">
        <v>0</v>
      </c>
      <c r="C184" s="4">
        <v>0</v>
      </c>
      <c r="D184" s="4">
        <v>1</v>
      </c>
      <c r="E184" s="4">
        <v>229</v>
      </c>
      <c r="F184" s="4">
        <f>ROUND(Source!AZ173,O184)</f>
        <v>0</v>
      </c>
      <c r="G184" s="4" t="s">
        <v>339</v>
      </c>
      <c r="H184" s="4" t="s">
        <v>340</v>
      </c>
      <c r="I184" s="4"/>
      <c r="J184" s="4"/>
      <c r="K184" s="4">
        <v>229</v>
      </c>
      <c r="L184" s="4">
        <v>10</v>
      </c>
      <c r="M184" s="4">
        <v>3</v>
      </c>
      <c r="N184" s="4" t="s">
        <v>3</v>
      </c>
      <c r="O184" s="4">
        <v>2</v>
      </c>
      <c r="P184" s="4"/>
      <c r="Q184" s="4"/>
      <c r="R184" s="4"/>
      <c r="S184" s="4"/>
      <c r="T184" s="4"/>
      <c r="U184" s="4"/>
      <c r="V184" s="4"/>
      <c r="W184" s="4"/>
    </row>
    <row r="185" spans="1:23" x14ac:dyDescent="0.2">
      <c r="A185" s="4">
        <v>50</v>
      </c>
      <c r="B185" s="4">
        <v>0</v>
      </c>
      <c r="C185" s="4">
        <v>0</v>
      </c>
      <c r="D185" s="4">
        <v>1</v>
      </c>
      <c r="E185" s="4">
        <v>203</v>
      </c>
      <c r="F185" s="4">
        <f>ROUND(Source!Q173,O185)</f>
        <v>565.84</v>
      </c>
      <c r="G185" s="4" t="s">
        <v>341</v>
      </c>
      <c r="H185" s="4" t="s">
        <v>342</v>
      </c>
      <c r="I185" s="4"/>
      <c r="J185" s="4"/>
      <c r="K185" s="4">
        <v>203</v>
      </c>
      <c r="L185" s="4">
        <v>11</v>
      </c>
      <c r="M185" s="4">
        <v>3</v>
      </c>
      <c r="N185" s="4" t="s">
        <v>3</v>
      </c>
      <c r="O185" s="4">
        <v>2</v>
      </c>
      <c r="P185" s="4"/>
      <c r="Q185" s="4"/>
      <c r="R185" s="4"/>
      <c r="S185" s="4"/>
      <c r="T185" s="4"/>
      <c r="U185" s="4"/>
      <c r="V185" s="4"/>
      <c r="W185" s="4"/>
    </row>
    <row r="186" spans="1:23" x14ac:dyDescent="0.2">
      <c r="A186" s="4">
        <v>50</v>
      </c>
      <c r="B186" s="4">
        <v>0</v>
      </c>
      <c r="C186" s="4">
        <v>0</v>
      </c>
      <c r="D186" s="4">
        <v>1</v>
      </c>
      <c r="E186" s="4">
        <v>231</v>
      </c>
      <c r="F186" s="4">
        <f>ROUND(Source!BB173,O186)</f>
        <v>0</v>
      </c>
      <c r="G186" s="4" t="s">
        <v>343</v>
      </c>
      <c r="H186" s="4" t="s">
        <v>344</v>
      </c>
      <c r="I186" s="4"/>
      <c r="J186" s="4"/>
      <c r="K186" s="4">
        <v>231</v>
      </c>
      <c r="L186" s="4">
        <v>12</v>
      </c>
      <c r="M186" s="4">
        <v>3</v>
      </c>
      <c r="N186" s="4" t="s">
        <v>3</v>
      </c>
      <c r="O186" s="4">
        <v>2</v>
      </c>
      <c r="P186" s="4"/>
      <c r="Q186" s="4"/>
      <c r="R186" s="4"/>
      <c r="S186" s="4"/>
      <c r="T186" s="4"/>
      <c r="U186" s="4"/>
      <c r="V186" s="4"/>
      <c r="W186" s="4"/>
    </row>
    <row r="187" spans="1:23" x14ac:dyDescent="0.2">
      <c r="A187" s="4">
        <v>50</v>
      </c>
      <c r="B187" s="4">
        <v>0</v>
      </c>
      <c r="C187" s="4">
        <v>0</v>
      </c>
      <c r="D187" s="4">
        <v>1</v>
      </c>
      <c r="E187" s="4">
        <v>204</v>
      </c>
      <c r="F187" s="4">
        <f>ROUND(Source!R173,O187)</f>
        <v>73.510000000000005</v>
      </c>
      <c r="G187" s="4" t="s">
        <v>345</v>
      </c>
      <c r="H187" s="4" t="s">
        <v>346</v>
      </c>
      <c r="I187" s="4"/>
      <c r="J187" s="4"/>
      <c r="K187" s="4">
        <v>204</v>
      </c>
      <c r="L187" s="4">
        <v>13</v>
      </c>
      <c r="M187" s="4">
        <v>3</v>
      </c>
      <c r="N187" s="4" t="s">
        <v>3</v>
      </c>
      <c r="O187" s="4">
        <v>2</v>
      </c>
      <c r="P187" s="4"/>
      <c r="Q187" s="4"/>
      <c r="R187" s="4"/>
      <c r="S187" s="4"/>
      <c r="T187" s="4"/>
      <c r="U187" s="4"/>
      <c r="V187" s="4"/>
      <c r="W187" s="4"/>
    </row>
    <row r="188" spans="1:23" x14ac:dyDescent="0.2">
      <c r="A188" s="4">
        <v>50</v>
      </c>
      <c r="B188" s="4">
        <v>0</v>
      </c>
      <c r="C188" s="4">
        <v>0</v>
      </c>
      <c r="D188" s="4">
        <v>1</v>
      </c>
      <c r="E188" s="4">
        <v>205</v>
      </c>
      <c r="F188" s="4">
        <f>ROUND(Source!S173,O188)</f>
        <v>22776.799999999999</v>
      </c>
      <c r="G188" s="4" t="s">
        <v>347</v>
      </c>
      <c r="H188" s="4" t="s">
        <v>348</v>
      </c>
      <c r="I188" s="4"/>
      <c r="J188" s="4"/>
      <c r="K188" s="4">
        <v>205</v>
      </c>
      <c r="L188" s="4">
        <v>14</v>
      </c>
      <c r="M188" s="4">
        <v>3</v>
      </c>
      <c r="N188" s="4" t="s">
        <v>3</v>
      </c>
      <c r="O188" s="4">
        <v>2</v>
      </c>
      <c r="P188" s="4"/>
      <c r="Q188" s="4"/>
      <c r="R188" s="4"/>
      <c r="S188" s="4"/>
      <c r="T188" s="4"/>
      <c r="U188" s="4"/>
      <c r="V188" s="4"/>
      <c r="W188" s="4"/>
    </row>
    <row r="189" spans="1:23" x14ac:dyDescent="0.2">
      <c r="A189" s="4">
        <v>50</v>
      </c>
      <c r="B189" s="4">
        <v>0</v>
      </c>
      <c r="C189" s="4">
        <v>0</v>
      </c>
      <c r="D189" s="4">
        <v>1</v>
      </c>
      <c r="E189" s="4">
        <v>232</v>
      </c>
      <c r="F189" s="4">
        <f>ROUND(Source!BC173,O189)</f>
        <v>0</v>
      </c>
      <c r="G189" s="4" t="s">
        <v>349</v>
      </c>
      <c r="H189" s="4" t="s">
        <v>350</v>
      </c>
      <c r="I189" s="4"/>
      <c r="J189" s="4"/>
      <c r="K189" s="4">
        <v>232</v>
      </c>
      <c r="L189" s="4">
        <v>15</v>
      </c>
      <c r="M189" s="4">
        <v>3</v>
      </c>
      <c r="N189" s="4" t="s">
        <v>3</v>
      </c>
      <c r="O189" s="4">
        <v>2</v>
      </c>
      <c r="P189" s="4"/>
      <c r="Q189" s="4"/>
      <c r="R189" s="4"/>
      <c r="S189" s="4"/>
      <c r="T189" s="4"/>
      <c r="U189" s="4"/>
      <c r="V189" s="4"/>
      <c r="W189" s="4"/>
    </row>
    <row r="190" spans="1:23" x14ac:dyDescent="0.2">
      <c r="A190" s="4">
        <v>50</v>
      </c>
      <c r="B190" s="4">
        <v>0</v>
      </c>
      <c r="C190" s="4">
        <v>0</v>
      </c>
      <c r="D190" s="4">
        <v>1</v>
      </c>
      <c r="E190" s="4">
        <v>214</v>
      </c>
      <c r="F190" s="4">
        <f>ROUND(Source!AS173,O190)</f>
        <v>0</v>
      </c>
      <c r="G190" s="4" t="s">
        <v>351</v>
      </c>
      <c r="H190" s="4" t="s">
        <v>352</v>
      </c>
      <c r="I190" s="4"/>
      <c r="J190" s="4"/>
      <c r="K190" s="4">
        <v>214</v>
      </c>
      <c r="L190" s="4">
        <v>16</v>
      </c>
      <c r="M190" s="4">
        <v>3</v>
      </c>
      <c r="N190" s="4" t="s">
        <v>3</v>
      </c>
      <c r="O190" s="4">
        <v>2</v>
      </c>
      <c r="P190" s="4"/>
      <c r="Q190" s="4"/>
      <c r="R190" s="4"/>
      <c r="S190" s="4"/>
      <c r="T190" s="4"/>
      <c r="U190" s="4"/>
      <c r="V190" s="4"/>
      <c r="W190" s="4"/>
    </row>
    <row r="191" spans="1:23" x14ac:dyDescent="0.2">
      <c r="A191" s="4">
        <v>50</v>
      </c>
      <c r="B191" s="4">
        <v>0</v>
      </c>
      <c r="C191" s="4">
        <v>0</v>
      </c>
      <c r="D191" s="4">
        <v>1</v>
      </c>
      <c r="E191" s="4">
        <v>215</v>
      </c>
      <c r="F191" s="4">
        <f>ROUND(Source!AT173,O191)</f>
        <v>333251.14</v>
      </c>
      <c r="G191" s="4" t="s">
        <v>353</v>
      </c>
      <c r="H191" s="4" t="s">
        <v>354</v>
      </c>
      <c r="I191" s="4"/>
      <c r="J191" s="4"/>
      <c r="K191" s="4">
        <v>215</v>
      </c>
      <c r="L191" s="4">
        <v>17</v>
      </c>
      <c r="M191" s="4">
        <v>3</v>
      </c>
      <c r="N191" s="4" t="s">
        <v>3</v>
      </c>
      <c r="O191" s="4">
        <v>2</v>
      </c>
      <c r="P191" s="4"/>
      <c r="Q191" s="4"/>
      <c r="R191" s="4"/>
      <c r="S191" s="4"/>
      <c r="T191" s="4"/>
      <c r="U191" s="4"/>
      <c r="V191" s="4"/>
      <c r="W191" s="4"/>
    </row>
    <row r="192" spans="1:23" x14ac:dyDescent="0.2">
      <c r="A192" s="4">
        <v>50</v>
      </c>
      <c r="B192" s="4">
        <v>0</v>
      </c>
      <c r="C192" s="4">
        <v>0</v>
      </c>
      <c r="D192" s="4">
        <v>1</v>
      </c>
      <c r="E192" s="4">
        <v>217</v>
      </c>
      <c r="F192" s="4">
        <f>ROUND(Source!AU173,O192)</f>
        <v>4169.45</v>
      </c>
      <c r="G192" s="4" t="s">
        <v>355</v>
      </c>
      <c r="H192" s="4" t="s">
        <v>356</v>
      </c>
      <c r="I192" s="4"/>
      <c r="J192" s="4"/>
      <c r="K192" s="4">
        <v>217</v>
      </c>
      <c r="L192" s="4">
        <v>18</v>
      </c>
      <c r="M192" s="4">
        <v>3</v>
      </c>
      <c r="N192" s="4" t="s">
        <v>3</v>
      </c>
      <c r="O192" s="4">
        <v>2</v>
      </c>
      <c r="P192" s="4"/>
      <c r="Q192" s="4"/>
      <c r="R192" s="4"/>
      <c r="S192" s="4"/>
      <c r="T192" s="4"/>
      <c r="U192" s="4"/>
      <c r="V192" s="4"/>
      <c r="W192" s="4"/>
    </row>
    <row r="193" spans="1:245" x14ac:dyDescent="0.2">
      <c r="A193" s="4">
        <v>50</v>
      </c>
      <c r="B193" s="4">
        <v>0</v>
      </c>
      <c r="C193" s="4">
        <v>0</v>
      </c>
      <c r="D193" s="4">
        <v>1</v>
      </c>
      <c r="E193" s="4">
        <v>230</v>
      </c>
      <c r="F193" s="4">
        <f>ROUND(Source!BA173,O193)</f>
        <v>0</v>
      </c>
      <c r="G193" s="4" t="s">
        <v>357</v>
      </c>
      <c r="H193" s="4" t="s">
        <v>358</v>
      </c>
      <c r="I193" s="4"/>
      <c r="J193" s="4"/>
      <c r="K193" s="4">
        <v>230</v>
      </c>
      <c r="L193" s="4">
        <v>19</v>
      </c>
      <c r="M193" s="4">
        <v>3</v>
      </c>
      <c r="N193" s="4" t="s">
        <v>3</v>
      </c>
      <c r="O193" s="4">
        <v>2</v>
      </c>
      <c r="P193" s="4"/>
      <c r="Q193" s="4"/>
      <c r="R193" s="4"/>
      <c r="S193" s="4"/>
      <c r="T193" s="4"/>
      <c r="U193" s="4"/>
      <c r="V193" s="4"/>
      <c r="W193" s="4"/>
    </row>
    <row r="194" spans="1:245" x14ac:dyDescent="0.2">
      <c r="A194" s="4">
        <v>50</v>
      </c>
      <c r="B194" s="4">
        <v>0</v>
      </c>
      <c r="C194" s="4">
        <v>0</v>
      </c>
      <c r="D194" s="4">
        <v>1</v>
      </c>
      <c r="E194" s="4">
        <v>206</v>
      </c>
      <c r="F194" s="4">
        <f>ROUND(Source!T173,O194)</f>
        <v>0</v>
      </c>
      <c r="G194" s="4" t="s">
        <v>359</v>
      </c>
      <c r="H194" s="4" t="s">
        <v>360</v>
      </c>
      <c r="I194" s="4"/>
      <c r="J194" s="4"/>
      <c r="K194" s="4">
        <v>206</v>
      </c>
      <c r="L194" s="4">
        <v>20</v>
      </c>
      <c r="M194" s="4">
        <v>3</v>
      </c>
      <c r="N194" s="4" t="s">
        <v>3</v>
      </c>
      <c r="O194" s="4">
        <v>2</v>
      </c>
      <c r="P194" s="4"/>
      <c r="Q194" s="4"/>
      <c r="R194" s="4"/>
      <c r="S194" s="4"/>
      <c r="T194" s="4"/>
      <c r="U194" s="4"/>
      <c r="V194" s="4"/>
      <c r="W194" s="4"/>
    </row>
    <row r="195" spans="1:245" x14ac:dyDescent="0.2">
      <c r="A195" s="4">
        <v>50</v>
      </c>
      <c r="B195" s="4">
        <v>0</v>
      </c>
      <c r="C195" s="4">
        <v>0</v>
      </c>
      <c r="D195" s="4">
        <v>1</v>
      </c>
      <c r="E195" s="4">
        <v>207</v>
      </c>
      <c r="F195" s="4">
        <f>Source!U173</f>
        <v>368.12245999999999</v>
      </c>
      <c r="G195" s="4" t="s">
        <v>361</v>
      </c>
      <c r="H195" s="4" t="s">
        <v>362</v>
      </c>
      <c r="I195" s="4"/>
      <c r="J195" s="4"/>
      <c r="K195" s="4">
        <v>207</v>
      </c>
      <c r="L195" s="4">
        <v>21</v>
      </c>
      <c r="M195" s="4">
        <v>3</v>
      </c>
      <c r="N195" s="4" t="s">
        <v>3</v>
      </c>
      <c r="O195" s="4">
        <v>-1</v>
      </c>
      <c r="P195" s="4"/>
      <c r="Q195" s="4"/>
      <c r="R195" s="4"/>
      <c r="S195" s="4"/>
      <c r="T195" s="4"/>
      <c r="U195" s="4"/>
      <c r="V195" s="4"/>
      <c r="W195" s="4"/>
    </row>
    <row r="196" spans="1:245" x14ac:dyDescent="0.2">
      <c r="A196" s="4">
        <v>50</v>
      </c>
      <c r="B196" s="4">
        <v>0</v>
      </c>
      <c r="C196" s="4">
        <v>0</v>
      </c>
      <c r="D196" s="4">
        <v>1</v>
      </c>
      <c r="E196" s="4">
        <v>208</v>
      </c>
      <c r="F196" s="4">
        <f>Source!V173</f>
        <v>0.96300000000000008</v>
      </c>
      <c r="G196" s="4" t="s">
        <v>363</v>
      </c>
      <c r="H196" s="4" t="s">
        <v>364</v>
      </c>
      <c r="I196" s="4"/>
      <c r="J196" s="4"/>
      <c r="K196" s="4">
        <v>208</v>
      </c>
      <c r="L196" s="4">
        <v>22</v>
      </c>
      <c r="M196" s="4">
        <v>3</v>
      </c>
      <c r="N196" s="4" t="s">
        <v>3</v>
      </c>
      <c r="O196" s="4">
        <v>-1</v>
      </c>
      <c r="P196" s="4"/>
      <c r="Q196" s="4"/>
      <c r="R196" s="4"/>
      <c r="S196" s="4"/>
      <c r="T196" s="4"/>
      <c r="U196" s="4"/>
      <c r="V196" s="4"/>
      <c r="W196" s="4"/>
    </row>
    <row r="197" spans="1:245" x14ac:dyDescent="0.2">
      <c r="A197" s="4">
        <v>50</v>
      </c>
      <c r="B197" s="4">
        <v>0</v>
      </c>
      <c r="C197" s="4">
        <v>0</v>
      </c>
      <c r="D197" s="4">
        <v>1</v>
      </c>
      <c r="E197" s="4">
        <v>209</v>
      </c>
      <c r="F197" s="4">
        <f>ROUND(Source!W173,O197)</f>
        <v>0</v>
      </c>
      <c r="G197" s="4" t="s">
        <v>365</v>
      </c>
      <c r="H197" s="4" t="s">
        <v>366</v>
      </c>
      <c r="I197" s="4"/>
      <c r="J197" s="4"/>
      <c r="K197" s="4">
        <v>209</v>
      </c>
      <c r="L197" s="4">
        <v>23</v>
      </c>
      <c r="M197" s="4">
        <v>3</v>
      </c>
      <c r="N197" s="4" t="s">
        <v>3</v>
      </c>
      <c r="O197" s="4">
        <v>2</v>
      </c>
      <c r="P197" s="4"/>
      <c r="Q197" s="4"/>
      <c r="R197" s="4"/>
      <c r="S197" s="4"/>
      <c r="T197" s="4"/>
      <c r="U197" s="4"/>
      <c r="V197" s="4"/>
      <c r="W197" s="4"/>
    </row>
    <row r="198" spans="1:245" x14ac:dyDescent="0.2">
      <c r="A198" s="4">
        <v>50</v>
      </c>
      <c r="B198" s="4">
        <v>0</v>
      </c>
      <c r="C198" s="4">
        <v>0</v>
      </c>
      <c r="D198" s="4">
        <v>1</v>
      </c>
      <c r="E198" s="4">
        <v>210</v>
      </c>
      <c r="F198" s="4">
        <f>ROUND(Source!X173,O198)</f>
        <v>20583.45</v>
      </c>
      <c r="G198" s="4" t="s">
        <v>367</v>
      </c>
      <c r="H198" s="4" t="s">
        <v>368</v>
      </c>
      <c r="I198" s="4"/>
      <c r="J198" s="4"/>
      <c r="K198" s="4">
        <v>210</v>
      </c>
      <c r="L198" s="4">
        <v>24</v>
      </c>
      <c r="M198" s="4">
        <v>3</v>
      </c>
      <c r="N198" s="4" t="s">
        <v>3</v>
      </c>
      <c r="O198" s="4">
        <v>2</v>
      </c>
      <c r="P198" s="4"/>
      <c r="Q198" s="4"/>
      <c r="R198" s="4"/>
      <c r="S198" s="4"/>
      <c r="T198" s="4"/>
      <c r="U198" s="4"/>
      <c r="V198" s="4"/>
      <c r="W198" s="4"/>
    </row>
    <row r="199" spans="1:245" x14ac:dyDescent="0.2">
      <c r="A199" s="4">
        <v>50</v>
      </c>
      <c r="B199" s="4">
        <v>0</v>
      </c>
      <c r="C199" s="4">
        <v>0</v>
      </c>
      <c r="D199" s="4">
        <v>1</v>
      </c>
      <c r="E199" s="4">
        <v>211</v>
      </c>
      <c r="F199" s="4">
        <f>ROUND(Source!Y173,O199)</f>
        <v>14172.85</v>
      </c>
      <c r="G199" s="4" t="s">
        <v>369</v>
      </c>
      <c r="H199" s="4" t="s">
        <v>370</v>
      </c>
      <c r="I199" s="4"/>
      <c r="J199" s="4"/>
      <c r="K199" s="4">
        <v>211</v>
      </c>
      <c r="L199" s="4">
        <v>25</v>
      </c>
      <c r="M199" s="4">
        <v>3</v>
      </c>
      <c r="N199" s="4" t="s">
        <v>3</v>
      </c>
      <c r="O199" s="4">
        <v>2</v>
      </c>
      <c r="P199" s="4"/>
      <c r="Q199" s="4"/>
      <c r="R199" s="4"/>
      <c r="S199" s="4"/>
      <c r="T199" s="4"/>
      <c r="U199" s="4"/>
      <c r="V199" s="4"/>
      <c r="W199" s="4"/>
    </row>
    <row r="200" spans="1:245" x14ac:dyDescent="0.2">
      <c r="A200" s="4">
        <v>50</v>
      </c>
      <c r="B200" s="4">
        <v>0</v>
      </c>
      <c r="C200" s="4">
        <v>0</v>
      </c>
      <c r="D200" s="4">
        <v>1</v>
      </c>
      <c r="E200" s="4">
        <v>224</v>
      </c>
      <c r="F200" s="4">
        <f>ROUND(Source!AR173,O200)</f>
        <v>337420.59</v>
      </c>
      <c r="G200" s="4" t="s">
        <v>371</v>
      </c>
      <c r="H200" s="4" t="s">
        <v>372</v>
      </c>
      <c r="I200" s="4"/>
      <c r="J200" s="4"/>
      <c r="K200" s="4">
        <v>224</v>
      </c>
      <c r="L200" s="4">
        <v>26</v>
      </c>
      <c r="M200" s="4">
        <v>3</v>
      </c>
      <c r="N200" s="4" t="s">
        <v>3</v>
      </c>
      <c r="O200" s="4">
        <v>2</v>
      </c>
      <c r="P200" s="4"/>
      <c r="Q200" s="4"/>
      <c r="R200" s="4"/>
      <c r="S200" s="4"/>
      <c r="T200" s="4"/>
      <c r="U200" s="4"/>
      <c r="V200" s="4"/>
      <c r="W200" s="4"/>
    </row>
    <row r="202" spans="1:245" x14ac:dyDescent="0.2">
      <c r="A202" s="1">
        <v>4</v>
      </c>
      <c r="B202" s="1">
        <v>1</v>
      </c>
      <c r="C202" s="1"/>
      <c r="D202" s="1">
        <f>ROW(A273)</f>
        <v>273</v>
      </c>
      <c r="E202" s="1"/>
      <c r="F202" s="1" t="s">
        <v>12</v>
      </c>
      <c r="G202" s="1" t="s">
        <v>559</v>
      </c>
      <c r="H202" s="1" t="s">
        <v>3</v>
      </c>
      <c r="I202" s="1">
        <v>0</v>
      </c>
      <c r="J202" s="1"/>
      <c r="K202" s="1">
        <v>0</v>
      </c>
      <c r="L202" s="1"/>
      <c r="M202" s="1"/>
      <c r="N202" s="1"/>
      <c r="O202" s="1"/>
      <c r="P202" s="1"/>
      <c r="Q202" s="1"/>
      <c r="R202" s="1"/>
      <c r="S202" s="1"/>
      <c r="T202" s="1"/>
      <c r="U202" s="1" t="s">
        <v>3</v>
      </c>
      <c r="V202" s="1">
        <v>0</v>
      </c>
      <c r="W202" s="1"/>
      <c r="X202" s="1"/>
      <c r="Y202" s="1"/>
      <c r="Z202" s="1"/>
      <c r="AA202" s="1"/>
      <c r="AB202" s="1" t="s">
        <v>3</v>
      </c>
      <c r="AC202" s="1" t="s">
        <v>3</v>
      </c>
      <c r="AD202" s="1" t="s">
        <v>3</v>
      </c>
      <c r="AE202" s="1" t="s">
        <v>3</v>
      </c>
      <c r="AF202" s="1" t="s">
        <v>3</v>
      </c>
      <c r="AG202" s="1" t="s">
        <v>3</v>
      </c>
      <c r="AH202" s="1"/>
      <c r="AI202" s="1"/>
      <c r="AJ202" s="1"/>
      <c r="AK202" s="1"/>
      <c r="AL202" s="1"/>
      <c r="AM202" s="1"/>
      <c r="AN202" s="1"/>
      <c r="AO202" s="1"/>
      <c r="AP202" s="1" t="s">
        <v>3</v>
      </c>
      <c r="AQ202" s="1" t="s">
        <v>3</v>
      </c>
      <c r="AR202" s="1" t="s">
        <v>3</v>
      </c>
      <c r="AS202" s="1"/>
      <c r="AT202" s="1"/>
      <c r="AU202" s="1"/>
      <c r="AV202" s="1"/>
      <c r="AW202" s="1"/>
      <c r="AX202" s="1"/>
      <c r="AY202" s="1"/>
      <c r="AZ202" s="1" t="s">
        <v>3</v>
      </c>
      <c r="BA202" s="1"/>
      <c r="BB202" s="1" t="s">
        <v>3</v>
      </c>
      <c r="BC202" s="1" t="s">
        <v>3</v>
      </c>
      <c r="BD202" s="1" t="s">
        <v>3</v>
      </c>
      <c r="BE202" s="1" t="s">
        <v>3</v>
      </c>
      <c r="BF202" s="1" t="s">
        <v>3</v>
      </c>
      <c r="BG202" s="1" t="s">
        <v>3</v>
      </c>
      <c r="BH202" s="1" t="s">
        <v>3</v>
      </c>
      <c r="BI202" s="1" t="s">
        <v>3</v>
      </c>
      <c r="BJ202" s="1" t="s">
        <v>3</v>
      </c>
      <c r="BK202" s="1" t="s">
        <v>3</v>
      </c>
      <c r="BL202" s="1" t="s">
        <v>3</v>
      </c>
      <c r="BM202" s="1" t="s">
        <v>3</v>
      </c>
      <c r="BN202" s="1" t="s">
        <v>3</v>
      </c>
      <c r="BO202" s="1" t="s">
        <v>3</v>
      </c>
      <c r="BP202" s="1" t="s">
        <v>3</v>
      </c>
      <c r="BQ202" s="1"/>
      <c r="BR202" s="1"/>
      <c r="BS202" s="1"/>
      <c r="BT202" s="1"/>
      <c r="BU202" s="1"/>
      <c r="BV202" s="1"/>
      <c r="BW202" s="1"/>
      <c r="BX202" s="1">
        <v>0</v>
      </c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>
        <v>0</v>
      </c>
    </row>
    <row r="204" spans="1:245" x14ac:dyDescent="0.2">
      <c r="A204" s="2">
        <v>52</v>
      </c>
      <c r="B204" s="2">
        <f t="shared" ref="B204:G204" si="161">B273</f>
        <v>1</v>
      </c>
      <c r="C204" s="2">
        <f t="shared" si="161"/>
        <v>4</v>
      </c>
      <c r="D204" s="2">
        <f t="shared" si="161"/>
        <v>202</v>
      </c>
      <c r="E204" s="2">
        <f t="shared" si="161"/>
        <v>0</v>
      </c>
      <c r="F204" s="2" t="str">
        <f t="shared" si="161"/>
        <v>Новый раздел</v>
      </c>
      <c r="G204" s="2" t="str">
        <f t="shared" si="161"/>
        <v>Система  вентиляции и кондиционирования</v>
      </c>
      <c r="H204" s="2"/>
      <c r="I204" s="2"/>
      <c r="J204" s="2"/>
      <c r="K204" s="2"/>
      <c r="L204" s="2"/>
      <c r="M204" s="2"/>
      <c r="N204" s="2"/>
      <c r="O204" s="2">
        <f t="shared" ref="O204:AT204" si="162">O273</f>
        <v>890123.16</v>
      </c>
      <c r="P204" s="2">
        <f t="shared" si="162"/>
        <v>844107.85</v>
      </c>
      <c r="Q204" s="2">
        <f t="shared" si="162"/>
        <v>4244.6099999999997</v>
      </c>
      <c r="R204" s="2">
        <f t="shared" si="162"/>
        <v>530.08000000000004</v>
      </c>
      <c r="S204" s="2">
        <f t="shared" si="162"/>
        <v>41770.699999999997</v>
      </c>
      <c r="T204" s="2">
        <f t="shared" si="162"/>
        <v>0</v>
      </c>
      <c r="U204" s="2">
        <f t="shared" si="162"/>
        <v>532.60478295999985</v>
      </c>
      <c r="V204" s="2">
        <f t="shared" si="162"/>
        <v>7.3123972499999983</v>
      </c>
      <c r="W204" s="2">
        <f t="shared" si="162"/>
        <v>0</v>
      </c>
      <c r="X204" s="2">
        <f t="shared" si="162"/>
        <v>38371.39</v>
      </c>
      <c r="Y204" s="2">
        <f t="shared" si="162"/>
        <v>24019.99</v>
      </c>
      <c r="Z204" s="2">
        <f t="shared" si="162"/>
        <v>0</v>
      </c>
      <c r="AA204" s="2">
        <f t="shared" si="162"/>
        <v>0</v>
      </c>
      <c r="AB204" s="2">
        <f t="shared" si="162"/>
        <v>890123.16</v>
      </c>
      <c r="AC204" s="2">
        <f t="shared" si="162"/>
        <v>844107.85</v>
      </c>
      <c r="AD204" s="2">
        <f t="shared" si="162"/>
        <v>4244.6099999999997</v>
      </c>
      <c r="AE204" s="2">
        <f t="shared" si="162"/>
        <v>530.08000000000004</v>
      </c>
      <c r="AF204" s="2">
        <f t="shared" si="162"/>
        <v>41770.699999999997</v>
      </c>
      <c r="AG204" s="2">
        <f t="shared" si="162"/>
        <v>0</v>
      </c>
      <c r="AH204" s="2">
        <f t="shared" si="162"/>
        <v>532.60478295999985</v>
      </c>
      <c r="AI204" s="2">
        <f t="shared" si="162"/>
        <v>7.3123972499999983</v>
      </c>
      <c r="AJ204" s="2">
        <f t="shared" si="162"/>
        <v>0</v>
      </c>
      <c r="AK204" s="2">
        <f t="shared" si="162"/>
        <v>38371.39</v>
      </c>
      <c r="AL204" s="2">
        <f t="shared" si="162"/>
        <v>24019.99</v>
      </c>
      <c r="AM204" s="2">
        <f t="shared" si="162"/>
        <v>0</v>
      </c>
      <c r="AN204" s="2">
        <f t="shared" si="162"/>
        <v>0</v>
      </c>
      <c r="AO204" s="2">
        <f t="shared" si="162"/>
        <v>0</v>
      </c>
      <c r="AP204" s="2">
        <f t="shared" si="162"/>
        <v>0</v>
      </c>
      <c r="AQ204" s="2">
        <f t="shared" si="162"/>
        <v>0</v>
      </c>
      <c r="AR204" s="2">
        <f t="shared" si="162"/>
        <v>952514.54</v>
      </c>
      <c r="AS204" s="2">
        <f t="shared" si="162"/>
        <v>914302.51</v>
      </c>
      <c r="AT204" s="2">
        <f t="shared" si="162"/>
        <v>3797.91</v>
      </c>
      <c r="AU204" s="2">
        <f t="shared" ref="AU204:BZ204" si="163">AU273</f>
        <v>34414.120000000003</v>
      </c>
      <c r="AV204" s="2">
        <f t="shared" si="163"/>
        <v>844107.85</v>
      </c>
      <c r="AW204" s="2">
        <f t="shared" si="163"/>
        <v>844107.85</v>
      </c>
      <c r="AX204" s="2">
        <f t="shared" si="163"/>
        <v>0</v>
      </c>
      <c r="AY204" s="2">
        <f t="shared" si="163"/>
        <v>844107.85</v>
      </c>
      <c r="AZ204" s="2">
        <f t="shared" si="163"/>
        <v>0</v>
      </c>
      <c r="BA204" s="2">
        <f t="shared" si="163"/>
        <v>0</v>
      </c>
      <c r="BB204" s="2">
        <f t="shared" si="163"/>
        <v>0</v>
      </c>
      <c r="BC204" s="2">
        <f t="shared" si="163"/>
        <v>0</v>
      </c>
      <c r="BD204" s="2">
        <f t="shared" si="163"/>
        <v>0</v>
      </c>
      <c r="BE204" s="2">
        <f t="shared" si="163"/>
        <v>0</v>
      </c>
      <c r="BF204" s="2">
        <f t="shared" si="163"/>
        <v>0</v>
      </c>
      <c r="BG204" s="2">
        <f t="shared" si="163"/>
        <v>0</v>
      </c>
      <c r="BH204" s="2">
        <f t="shared" si="163"/>
        <v>0</v>
      </c>
      <c r="BI204" s="2">
        <f t="shared" si="163"/>
        <v>0</v>
      </c>
      <c r="BJ204" s="2">
        <f t="shared" si="163"/>
        <v>0</v>
      </c>
      <c r="BK204" s="2">
        <f t="shared" si="163"/>
        <v>0</v>
      </c>
      <c r="BL204" s="2">
        <f t="shared" si="163"/>
        <v>0</v>
      </c>
      <c r="BM204" s="2">
        <f t="shared" si="163"/>
        <v>0</v>
      </c>
      <c r="BN204" s="2">
        <f t="shared" si="163"/>
        <v>0</v>
      </c>
      <c r="BO204" s="2">
        <f t="shared" si="163"/>
        <v>0</v>
      </c>
      <c r="BP204" s="2">
        <f t="shared" si="163"/>
        <v>0</v>
      </c>
      <c r="BQ204" s="2">
        <f t="shared" si="163"/>
        <v>0</v>
      </c>
      <c r="BR204" s="2">
        <f t="shared" si="163"/>
        <v>0</v>
      </c>
      <c r="BS204" s="2">
        <f t="shared" si="163"/>
        <v>0</v>
      </c>
      <c r="BT204" s="2">
        <f t="shared" si="163"/>
        <v>0</v>
      </c>
      <c r="BU204" s="2">
        <f t="shared" si="163"/>
        <v>0</v>
      </c>
      <c r="BV204" s="2">
        <f t="shared" si="163"/>
        <v>0</v>
      </c>
      <c r="BW204" s="2">
        <f t="shared" si="163"/>
        <v>0</v>
      </c>
      <c r="BX204" s="2">
        <f t="shared" si="163"/>
        <v>0</v>
      </c>
      <c r="BY204" s="2">
        <f t="shared" si="163"/>
        <v>0</v>
      </c>
      <c r="BZ204" s="2">
        <f t="shared" si="163"/>
        <v>0</v>
      </c>
      <c r="CA204" s="2">
        <f t="shared" ref="CA204:DF204" si="164">CA273</f>
        <v>952514.54</v>
      </c>
      <c r="CB204" s="2">
        <f t="shared" si="164"/>
        <v>914302.51</v>
      </c>
      <c r="CC204" s="2">
        <f t="shared" si="164"/>
        <v>3797.91</v>
      </c>
      <c r="CD204" s="2">
        <f t="shared" si="164"/>
        <v>34414.120000000003</v>
      </c>
      <c r="CE204" s="2">
        <f t="shared" si="164"/>
        <v>844107.85</v>
      </c>
      <c r="CF204" s="2">
        <f t="shared" si="164"/>
        <v>844107.85</v>
      </c>
      <c r="CG204" s="2">
        <f t="shared" si="164"/>
        <v>0</v>
      </c>
      <c r="CH204" s="2">
        <f t="shared" si="164"/>
        <v>844107.85</v>
      </c>
      <c r="CI204" s="2">
        <f t="shared" si="164"/>
        <v>0</v>
      </c>
      <c r="CJ204" s="2">
        <f t="shared" si="164"/>
        <v>0</v>
      </c>
      <c r="CK204" s="2">
        <f t="shared" si="164"/>
        <v>0</v>
      </c>
      <c r="CL204" s="2">
        <f t="shared" si="164"/>
        <v>0</v>
      </c>
      <c r="CM204" s="2">
        <f t="shared" si="164"/>
        <v>0</v>
      </c>
      <c r="CN204" s="2">
        <f t="shared" si="164"/>
        <v>0</v>
      </c>
      <c r="CO204" s="2">
        <f t="shared" si="164"/>
        <v>0</v>
      </c>
      <c r="CP204" s="2">
        <f t="shared" si="164"/>
        <v>0</v>
      </c>
      <c r="CQ204" s="2">
        <f t="shared" si="164"/>
        <v>0</v>
      </c>
      <c r="CR204" s="2">
        <f t="shared" si="164"/>
        <v>0</v>
      </c>
      <c r="CS204" s="2">
        <f t="shared" si="164"/>
        <v>0</v>
      </c>
      <c r="CT204" s="2">
        <f t="shared" si="164"/>
        <v>0</v>
      </c>
      <c r="CU204" s="2">
        <f t="shared" si="164"/>
        <v>0</v>
      </c>
      <c r="CV204" s="2">
        <f t="shared" si="164"/>
        <v>0</v>
      </c>
      <c r="CW204" s="2">
        <f t="shared" si="164"/>
        <v>0</v>
      </c>
      <c r="CX204" s="2">
        <f t="shared" si="164"/>
        <v>0</v>
      </c>
      <c r="CY204" s="2">
        <f t="shared" si="164"/>
        <v>0</v>
      </c>
      <c r="CZ204" s="2">
        <f t="shared" si="164"/>
        <v>0</v>
      </c>
      <c r="DA204" s="2">
        <f t="shared" si="164"/>
        <v>0</v>
      </c>
      <c r="DB204" s="2">
        <f t="shared" si="164"/>
        <v>0</v>
      </c>
      <c r="DC204" s="2">
        <f t="shared" si="164"/>
        <v>0</v>
      </c>
      <c r="DD204" s="2">
        <f t="shared" si="164"/>
        <v>0</v>
      </c>
      <c r="DE204" s="2">
        <f t="shared" si="164"/>
        <v>0</v>
      </c>
      <c r="DF204" s="2">
        <f t="shared" si="164"/>
        <v>0</v>
      </c>
      <c r="DG204" s="3">
        <f t="shared" ref="DG204:EL204" si="165">DG273</f>
        <v>0</v>
      </c>
      <c r="DH204" s="3">
        <f t="shared" si="165"/>
        <v>0</v>
      </c>
      <c r="DI204" s="3">
        <f t="shared" si="165"/>
        <v>0</v>
      </c>
      <c r="DJ204" s="3">
        <f t="shared" si="165"/>
        <v>0</v>
      </c>
      <c r="DK204" s="3">
        <f t="shared" si="165"/>
        <v>0</v>
      </c>
      <c r="DL204" s="3">
        <f t="shared" si="165"/>
        <v>0</v>
      </c>
      <c r="DM204" s="3">
        <f t="shared" si="165"/>
        <v>0</v>
      </c>
      <c r="DN204" s="3">
        <f t="shared" si="165"/>
        <v>0</v>
      </c>
      <c r="DO204" s="3">
        <f t="shared" si="165"/>
        <v>0</v>
      </c>
      <c r="DP204" s="3">
        <f t="shared" si="165"/>
        <v>0</v>
      </c>
      <c r="DQ204" s="3">
        <f t="shared" si="165"/>
        <v>0</v>
      </c>
      <c r="DR204" s="3">
        <f t="shared" si="165"/>
        <v>0</v>
      </c>
      <c r="DS204" s="3">
        <f t="shared" si="165"/>
        <v>0</v>
      </c>
      <c r="DT204" s="3">
        <f t="shared" si="165"/>
        <v>0</v>
      </c>
      <c r="DU204" s="3">
        <f t="shared" si="165"/>
        <v>0</v>
      </c>
      <c r="DV204" s="3">
        <f t="shared" si="165"/>
        <v>0</v>
      </c>
      <c r="DW204" s="3">
        <f t="shared" si="165"/>
        <v>0</v>
      </c>
      <c r="DX204" s="3">
        <f t="shared" si="165"/>
        <v>0</v>
      </c>
      <c r="DY204" s="3">
        <f t="shared" si="165"/>
        <v>0</v>
      </c>
      <c r="DZ204" s="3">
        <f t="shared" si="165"/>
        <v>0</v>
      </c>
      <c r="EA204" s="3">
        <f t="shared" si="165"/>
        <v>0</v>
      </c>
      <c r="EB204" s="3">
        <f t="shared" si="165"/>
        <v>0</v>
      </c>
      <c r="EC204" s="3">
        <f t="shared" si="165"/>
        <v>0</v>
      </c>
      <c r="ED204" s="3">
        <f t="shared" si="165"/>
        <v>0</v>
      </c>
      <c r="EE204" s="3">
        <f t="shared" si="165"/>
        <v>0</v>
      </c>
      <c r="EF204" s="3">
        <f t="shared" si="165"/>
        <v>0</v>
      </c>
      <c r="EG204" s="3">
        <f t="shared" si="165"/>
        <v>0</v>
      </c>
      <c r="EH204" s="3">
        <f t="shared" si="165"/>
        <v>0</v>
      </c>
      <c r="EI204" s="3">
        <f t="shared" si="165"/>
        <v>0</v>
      </c>
      <c r="EJ204" s="3">
        <f t="shared" si="165"/>
        <v>0</v>
      </c>
      <c r="EK204" s="3">
        <f t="shared" si="165"/>
        <v>0</v>
      </c>
      <c r="EL204" s="3">
        <f t="shared" si="165"/>
        <v>0</v>
      </c>
      <c r="EM204" s="3">
        <f t="shared" ref="EM204:FR204" si="166">EM273</f>
        <v>0</v>
      </c>
      <c r="EN204" s="3">
        <f t="shared" si="166"/>
        <v>0</v>
      </c>
      <c r="EO204" s="3">
        <f t="shared" si="166"/>
        <v>0</v>
      </c>
      <c r="EP204" s="3">
        <f t="shared" si="166"/>
        <v>0</v>
      </c>
      <c r="EQ204" s="3">
        <f t="shared" si="166"/>
        <v>0</v>
      </c>
      <c r="ER204" s="3">
        <f t="shared" si="166"/>
        <v>0</v>
      </c>
      <c r="ES204" s="3">
        <f t="shared" si="166"/>
        <v>0</v>
      </c>
      <c r="ET204" s="3">
        <f t="shared" si="166"/>
        <v>0</v>
      </c>
      <c r="EU204" s="3">
        <f t="shared" si="166"/>
        <v>0</v>
      </c>
      <c r="EV204" s="3">
        <f t="shared" si="166"/>
        <v>0</v>
      </c>
      <c r="EW204" s="3">
        <f t="shared" si="166"/>
        <v>0</v>
      </c>
      <c r="EX204" s="3">
        <f t="shared" si="166"/>
        <v>0</v>
      </c>
      <c r="EY204" s="3">
        <f t="shared" si="166"/>
        <v>0</v>
      </c>
      <c r="EZ204" s="3">
        <f t="shared" si="166"/>
        <v>0</v>
      </c>
      <c r="FA204" s="3">
        <f t="shared" si="166"/>
        <v>0</v>
      </c>
      <c r="FB204" s="3">
        <f t="shared" si="166"/>
        <v>0</v>
      </c>
      <c r="FC204" s="3">
        <f t="shared" si="166"/>
        <v>0</v>
      </c>
      <c r="FD204" s="3">
        <f t="shared" si="166"/>
        <v>0</v>
      </c>
      <c r="FE204" s="3">
        <f t="shared" si="166"/>
        <v>0</v>
      </c>
      <c r="FF204" s="3">
        <f t="shared" si="166"/>
        <v>0</v>
      </c>
      <c r="FG204" s="3">
        <f t="shared" si="166"/>
        <v>0</v>
      </c>
      <c r="FH204" s="3">
        <f t="shared" si="166"/>
        <v>0</v>
      </c>
      <c r="FI204" s="3">
        <f t="shared" si="166"/>
        <v>0</v>
      </c>
      <c r="FJ204" s="3">
        <f t="shared" si="166"/>
        <v>0</v>
      </c>
      <c r="FK204" s="3">
        <f t="shared" si="166"/>
        <v>0</v>
      </c>
      <c r="FL204" s="3">
        <f t="shared" si="166"/>
        <v>0</v>
      </c>
      <c r="FM204" s="3">
        <f t="shared" si="166"/>
        <v>0</v>
      </c>
      <c r="FN204" s="3">
        <f t="shared" si="166"/>
        <v>0</v>
      </c>
      <c r="FO204" s="3">
        <f t="shared" si="166"/>
        <v>0</v>
      </c>
      <c r="FP204" s="3">
        <f t="shared" si="166"/>
        <v>0</v>
      </c>
      <c r="FQ204" s="3">
        <f t="shared" si="166"/>
        <v>0</v>
      </c>
      <c r="FR204" s="3">
        <f t="shared" si="166"/>
        <v>0</v>
      </c>
      <c r="FS204" s="3">
        <f t="shared" ref="FS204:GX204" si="167">FS273</f>
        <v>0</v>
      </c>
      <c r="FT204" s="3">
        <f t="shared" si="167"/>
        <v>0</v>
      </c>
      <c r="FU204" s="3">
        <f t="shared" si="167"/>
        <v>0</v>
      </c>
      <c r="FV204" s="3">
        <f t="shared" si="167"/>
        <v>0</v>
      </c>
      <c r="FW204" s="3">
        <f t="shared" si="167"/>
        <v>0</v>
      </c>
      <c r="FX204" s="3">
        <f t="shared" si="167"/>
        <v>0</v>
      </c>
      <c r="FY204" s="3">
        <f t="shared" si="167"/>
        <v>0</v>
      </c>
      <c r="FZ204" s="3">
        <f t="shared" si="167"/>
        <v>0</v>
      </c>
      <c r="GA204" s="3">
        <f t="shared" si="167"/>
        <v>0</v>
      </c>
      <c r="GB204" s="3">
        <f t="shared" si="167"/>
        <v>0</v>
      </c>
      <c r="GC204" s="3">
        <f t="shared" si="167"/>
        <v>0</v>
      </c>
      <c r="GD204" s="3">
        <f t="shared" si="167"/>
        <v>0</v>
      </c>
      <c r="GE204" s="3">
        <f t="shared" si="167"/>
        <v>0</v>
      </c>
      <c r="GF204" s="3">
        <f t="shared" si="167"/>
        <v>0</v>
      </c>
      <c r="GG204" s="3">
        <f t="shared" si="167"/>
        <v>0</v>
      </c>
      <c r="GH204" s="3">
        <f t="shared" si="167"/>
        <v>0</v>
      </c>
      <c r="GI204" s="3">
        <f t="shared" si="167"/>
        <v>0</v>
      </c>
      <c r="GJ204" s="3">
        <f t="shared" si="167"/>
        <v>0</v>
      </c>
      <c r="GK204" s="3">
        <f t="shared" si="167"/>
        <v>0</v>
      </c>
      <c r="GL204" s="3">
        <f t="shared" si="167"/>
        <v>0</v>
      </c>
      <c r="GM204" s="3">
        <f t="shared" si="167"/>
        <v>0</v>
      </c>
      <c r="GN204" s="3">
        <f t="shared" si="167"/>
        <v>0</v>
      </c>
      <c r="GO204" s="3">
        <f t="shared" si="167"/>
        <v>0</v>
      </c>
      <c r="GP204" s="3">
        <f t="shared" si="167"/>
        <v>0</v>
      </c>
      <c r="GQ204" s="3">
        <f t="shared" si="167"/>
        <v>0</v>
      </c>
      <c r="GR204" s="3">
        <f t="shared" si="167"/>
        <v>0</v>
      </c>
      <c r="GS204" s="3">
        <f t="shared" si="167"/>
        <v>0</v>
      </c>
      <c r="GT204" s="3">
        <f t="shared" si="167"/>
        <v>0</v>
      </c>
      <c r="GU204" s="3">
        <f t="shared" si="167"/>
        <v>0</v>
      </c>
      <c r="GV204" s="3">
        <f t="shared" si="167"/>
        <v>0</v>
      </c>
      <c r="GW204" s="3">
        <f t="shared" si="167"/>
        <v>0</v>
      </c>
      <c r="GX204" s="3">
        <f t="shared" si="167"/>
        <v>0</v>
      </c>
    </row>
    <row r="206" spans="1:245" x14ac:dyDescent="0.2">
      <c r="A206">
        <v>17</v>
      </c>
      <c r="B206">
        <v>1</v>
      </c>
      <c r="C206">
        <f>ROW(SmtRes!A308)</f>
        <v>308</v>
      </c>
      <c r="D206">
        <f>ROW(EtalonRes!A295)</f>
        <v>295</v>
      </c>
      <c r="E206" t="s">
        <v>560</v>
      </c>
      <c r="F206" t="s">
        <v>561</v>
      </c>
      <c r="G206" t="s">
        <v>562</v>
      </c>
      <c r="H206" t="s">
        <v>408</v>
      </c>
      <c r="I206">
        <v>0.01</v>
      </c>
      <c r="J206">
        <v>0</v>
      </c>
      <c r="O206">
        <f t="shared" ref="O206:O237" si="168">ROUND(CP206,2)</f>
        <v>443.79</v>
      </c>
      <c r="P206">
        <f t="shared" ref="P206:P237" si="169">ROUND(CQ206*I206,2)</f>
        <v>0</v>
      </c>
      <c r="Q206">
        <f t="shared" ref="Q206:Q237" si="170">ROUND(CR206*I206,2)</f>
        <v>4.3099999999999996</v>
      </c>
      <c r="R206">
        <f t="shared" ref="R206:R237" si="171">ROUND(CS206*I206,2)</f>
        <v>1.86</v>
      </c>
      <c r="S206">
        <f t="shared" ref="S206:S237" si="172">ROUND(CT206*I206,2)</f>
        <v>439.48</v>
      </c>
      <c r="T206">
        <f t="shared" ref="T206:T237" si="173">ROUND(CU206*I206,2)</f>
        <v>0</v>
      </c>
      <c r="U206">
        <f t="shared" ref="U206:U237" si="174">CV206*I206</f>
        <v>8.4740000000000002</v>
      </c>
      <c r="V206">
        <f t="shared" ref="V206:V237" si="175">CW206*I206</f>
        <v>2.2700000000000001E-2</v>
      </c>
      <c r="W206">
        <f t="shared" ref="W206:W237" si="176">ROUND(CX206*I206,2)</f>
        <v>0</v>
      </c>
      <c r="X206">
        <f t="shared" ref="X206:X237" si="177">ROUND(CY206,2)</f>
        <v>326.58999999999997</v>
      </c>
      <c r="Y206">
        <f t="shared" ref="Y206:Y237" si="178">ROUND(CZ206,2)</f>
        <v>220.67</v>
      </c>
      <c r="AA206">
        <v>39269648</v>
      </c>
      <c r="AB206">
        <f t="shared" ref="AB206:AB237" si="179">ROUND((AC206+AD206+AF206),2)</f>
        <v>7299.28</v>
      </c>
      <c r="AC206">
        <f t="shared" ref="AC206:AC237" si="180">ROUND((ES206),2)</f>
        <v>0</v>
      </c>
      <c r="AD206">
        <f>ROUND((((ET206)-(EU206))+AE206),2)</f>
        <v>70.959999999999994</v>
      </c>
      <c r="AE206">
        <f>ROUND((EU206),2)</f>
        <v>30.65</v>
      </c>
      <c r="AF206">
        <f>ROUND((EV206),2)</f>
        <v>7228.32</v>
      </c>
      <c r="AG206">
        <f t="shared" ref="AG206:AG237" si="181">ROUND((AP206),2)</f>
        <v>0</v>
      </c>
      <c r="AH206">
        <f>(EW206)</f>
        <v>847.4</v>
      </c>
      <c r="AI206">
        <f>(EX206)</f>
        <v>2.27</v>
      </c>
      <c r="AJ206">
        <f t="shared" ref="AJ206:AJ237" si="182">ROUND((AS206),2)</f>
        <v>0</v>
      </c>
      <c r="AK206">
        <v>7299.28</v>
      </c>
      <c r="AL206">
        <v>0</v>
      </c>
      <c r="AM206">
        <v>70.959999999999994</v>
      </c>
      <c r="AN206">
        <v>30.65</v>
      </c>
      <c r="AO206">
        <v>7228.32</v>
      </c>
      <c r="AP206">
        <v>0</v>
      </c>
      <c r="AQ206">
        <v>847.4</v>
      </c>
      <c r="AR206">
        <v>2.27</v>
      </c>
      <c r="AS206">
        <v>0</v>
      </c>
      <c r="AT206">
        <v>74</v>
      </c>
      <c r="AU206">
        <v>50</v>
      </c>
      <c r="AV206">
        <v>1</v>
      </c>
      <c r="AW206">
        <v>1</v>
      </c>
      <c r="AZ206">
        <v>6.08</v>
      </c>
      <c r="BA206">
        <v>6.08</v>
      </c>
      <c r="BB206">
        <v>6.08</v>
      </c>
      <c r="BC206">
        <v>6.08</v>
      </c>
      <c r="BD206" t="s">
        <v>3</v>
      </c>
      <c r="BE206" t="s">
        <v>3</v>
      </c>
      <c r="BF206" t="s">
        <v>3</v>
      </c>
      <c r="BG206" t="s">
        <v>3</v>
      </c>
      <c r="BH206">
        <v>0</v>
      </c>
      <c r="BI206">
        <v>1</v>
      </c>
      <c r="BJ206" t="s">
        <v>563</v>
      </c>
      <c r="BM206">
        <v>65005</v>
      </c>
      <c r="BN206">
        <v>0</v>
      </c>
      <c r="BO206" t="s">
        <v>3</v>
      </c>
      <c r="BP206">
        <v>0</v>
      </c>
      <c r="BQ206">
        <v>6</v>
      </c>
      <c r="BR206">
        <v>0</v>
      </c>
      <c r="BS206">
        <v>6.08</v>
      </c>
      <c r="BT206">
        <v>1</v>
      </c>
      <c r="BU206">
        <v>1</v>
      </c>
      <c r="BV206">
        <v>1</v>
      </c>
      <c r="BW206">
        <v>1</v>
      </c>
      <c r="BX206">
        <v>1</v>
      </c>
      <c r="BY206" t="s">
        <v>3</v>
      </c>
      <c r="BZ206">
        <v>74</v>
      </c>
      <c r="CA206">
        <v>50</v>
      </c>
      <c r="CF206">
        <v>0</v>
      </c>
      <c r="CG206">
        <v>0</v>
      </c>
      <c r="CM206">
        <v>0</v>
      </c>
      <c r="CN206" t="s">
        <v>3</v>
      </c>
      <c r="CO206">
        <v>0</v>
      </c>
      <c r="CP206">
        <f t="shared" ref="CP206:CP237" si="183">(P206+Q206+S206)</f>
        <v>443.79</v>
      </c>
      <c r="CQ206">
        <f t="shared" ref="CQ206:CQ237" si="184">AC206*BC206</f>
        <v>0</v>
      </c>
      <c r="CR206">
        <f t="shared" ref="CR206:CR237" si="185">AD206*BB206</f>
        <v>431.43679999999995</v>
      </c>
      <c r="CS206">
        <f t="shared" ref="CS206:CS237" si="186">AE206*BS206</f>
        <v>186.352</v>
      </c>
      <c r="CT206">
        <f t="shared" ref="CT206:CT237" si="187">AF206*BA206</f>
        <v>43948.185599999997</v>
      </c>
      <c r="CU206">
        <f t="shared" ref="CU206:CU237" si="188">AG206</f>
        <v>0</v>
      </c>
      <c r="CV206">
        <f t="shared" ref="CV206:CV237" si="189">AH206</f>
        <v>847.4</v>
      </c>
      <c r="CW206">
        <f t="shared" ref="CW206:CW237" si="190">AI206</f>
        <v>2.27</v>
      </c>
      <c r="CX206">
        <f t="shared" ref="CX206:CX237" si="191">AJ206</f>
        <v>0</v>
      </c>
      <c r="CY206">
        <f t="shared" ref="CY206:CY237" si="192">(((S206+R206)*AT206)/100)</f>
        <v>326.59160000000003</v>
      </c>
      <c r="CZ206">
        <f t="shared" ref="CZ206:CZ237" si="193">(((S206+R206)*AU206)/100)</f>
        <v>220.67</v>
      </c>
      <c r="DC206" t="s">
        <v>3</v>
      </c>
      <c r="DD206" t="s">
        <v>3</v>
      </c>
      <c r="DE206" t="s">
        <v>3</v>
      </c>
      <c r="DF206" t="s">
        <v>3</v>
      </c>
      <c r="DG206" t="s">
        <v>3</v>
      </c>
      <c r="DH206" t="s">
        <v>3</v>
      </c>
      <c r="DI206" t="s">
        <v>3</v>
      </c>
      <c r="DJ206" t="s">
        <v>3</v>
      </c>
      <c r="DK206" t="s">
        <v>3</v>
      </c>
      <c r="DL206" t="s">
        <v>3</v>
      </c>
      <c r="DM206" t="s">
        <v>3</v>
      </c>
      <c r="DN206">
        <v>0</v>
      </c>
      <c r="DO206">
        <v>0</v>
      </c>
      <c r="DP206">
        <v>1</v>
      </c>
      <c r="DQ206">
        <v>1</v>
      </c>
      <c r="DU206">
        <v>1013</v>
      </c>
      <c r="DV206" t="s">
        <v>408</v>
      </c>
      <c r="DW206" t="s">
        <v>408</v>
      </c>
      <c r="DX206">
        <v>1</v>
      </c>
      <c r="EE206">
        <v>39174600</v>
      </c>
      <c r="EF206">
        <v>6</v>
      </c>
      <c r="EG206" t="s">
        <v>31</v>
      </c>
      <c r="EH206">
        <v>0</v>
      </c>
      <c r="EI206" t="s">
        <v>3</v>
      </c>
      <c r="EJ206">
        <v>1</v>
      </c>
      <c r="EK206">
        <v>65005</v>
      </c>
      <c r="EL206" t="s">
        <v>564</v>
      </c>
      <c r="EM206" t="s">
        <v>565</v>
      </c>
      <c r="EO206" t="s">
        <v>3</v>
      </c>
      <c r="EQ206">
        <v>0</v>
      </c>
      <c r="ER206">
        <v>7299.28</v>
      </c>
      <c r="ES206">
        <v>0</v>
      </c>
      <c r="ET206">
        <v>70.959999999999994</v>
      </c>
      <c r="EU206">
        <v>30.65</v>
      </c>
      <c r="EV206">
        <v>7228.32</v>
      </c>
      <c r="EW206">
        <v>847.4</v>
      </c>
      <c r="EX206">
        <v>2.27</v>
      </c>
      <c r="EY206">
        <v>0</v>
      </c>
      <c r="FQ206">
        <v>0</v>
      </c>
      <c r="FR206">
        <f t="shared" ref="FR206:FR237" si="194">ROUND(IF(AND(BH206=3,BI206=3),P206,0),2)</f>
        <v>0</v>
      </c>
      <c r="FS206">
        <v>0</v>
      </c>
      <c r="FX206">
        <v>74</v>
      </c>
      <c r="FY206">
        <v>50</v>
      </c>
      <c r="GA206" t="s">
        <v>3</v>
      </c>
      <c r="GD206">
        <v>0</v>
      </c>
      <c r="GF206">
        <v>-1033152020</v>
      </c>
      <c r="GG206">
        <v>1</v>
      </c>
      <c r="GH206">
        <v>1</v>
      </c>
      <c r="GI206">
        <v>4</v>
      </c>
      <c r="GJ206">
        <v>0</v>
      </c>
      <c r="GK206">
        <f>ROUND(R206*(R12)/100,2)</f>
        <v>0</v>
      </c>
      <c r="GL206">
        <f t="shared" ref="GL206:GL237" si="195">ROUND(IF(AND(BH206=3,BI206=3,FS206&lt;&gt;0),P206,0),2)</f>
        <v>0</v>
      </c>
      <c r="GM206">
        <f t="shared" ref="GM206:GM237" si="196">ROUND(O206+X206+Y206+GK206,2)+GX206</f>
        <v>991.05</v>
      </c>
      <c r="GN206">
        <f t="shared" ref="GN206:GN237" si="197">IF(OR(BI206=0,BI206=1),ROUND(O206+X206+Y206+GK206,2),0)</f>
        <v>991.05</v>
      </c>
      <c r="GO206">
        <f t="shared" ref="GO206:GO237" si="198">IF(BI206=2,ROUND(O206+X206+Y206+GK206,2),0)</f>
        <v>0</v>
      </c>
      <c r="GP206">
        <f t="shared" ref="GP206:GP237" si="199">IF(BI206=4,ROUND(O206+X206+Y206+GK206,2)+GX206,0)</f>
        <v>0</v>
      </c>
      <c r="GR206">
        <v>0</v>
      </c>
      <c r="GS206">
        <v>3</v>
      </c>
      <c r="GT206">
        <v>0</v>
      </c>
      <c r="GU206" t="s">
        <v>3</v>
      </c>
      <c r="GV206">
        <f t="shared" ref="GV206:GV237" si="200">ROUND(GT206,2)</f>
        <v>0</v>
      </c>
      <c r="GW206">
        <v>1</v>
      </c>
      <c r="GX206">
        <f t="shared" ref="GX206:GX237" si="201">ROUND(GV206*GW206*I206,2)</f>
        <v>0</v>
      </c>
      <c r="HA206">
        <v>0</v>
      </c>
      <c r="HB206">
        <v>0</v>
      </c>
      <c r="IK206">
        <v>0</v>
      </c>
    </row>
    <row r="207" spans="1:245" x14ac:dyDescent="0.2">
      <c r="A207">
        <v>17</v>
      </c>
      <c r="B207">
        <v>1</v>
      </c>
      <c r="C207">
        <f>ROW(SmtRes!A320)</f>
        <v>320</v>
      </c>
      <c r="D207">
        <f>ROW(EtalonRes!A307)</f>
        <v>307</v>
      </c>
      <c r="E207" t="s">
        <v>566</v>
      </c>
      <c r="F207" t="s">
        <v>567</v>
      </c>
      <c r="G207" t="s">
        <v>568</v>
      </c>
      <c r="H207" t="s">
        <v>569</v>
      </c>
      <c r="I207">
        <f>ROUND(1/10,9)</f>
        <v>0.1</v>
      </c>
      <c r="J207">
        <v>0</v>
      </c>
      <c r="O207">
        <f t="shared" si="168"/>
        <v>4509.3500000000004</v>
      </c>
      <c r="P207">
        <f t="shared" si="169"/>
        <v>226.96</v>
      </c>
      <c r="Q207">
        <f t="shared" si="170"/>
        <v>1151.76</v>
      </c>
      <c r="R207">
        <f t="shared" si="171"/>
        <v>147.44999999999999</v>
      </c>
      <c r="S207">
        <f t="shared" si="172"/>
        <v>3130.63</v>
      </c>
      <c r="T207">
        <f t="shared" si="173"/>
        <v>0</v>
      </c>
      <c r="U207">
        <f t="shared" si="174"/>
        <v>53.524450000000002</v>
      </c>
      <c r="V207">
        <f t="shared" si="175"/>
        <v>1.9612500000000002</v>
      </c>
      <c r="W207">
        <f t="shared" si="176"/>
        <v>0</v>
      </c>
      <c r="X207">
        <f t="shared" si="177"/>
        <v>3769.79</v>
      </c>
      <c r="Y207">
        <f t="shared" si="178"/>
        <v>2327.44</v>
      </c>
      <c r="AA207">
        <v>39269648</v>
      </c>
      <c r="AB207">
        <f t="shared" si="179"/>
        <v>7416.7</v>
      </c>
      <c r="AC207">
        <f t="shared" si="180"/>
        <v>373.29</v>
      </c>
      <c r="AD207">
        <f>ROUND(((((ET207*1.25))-((EU207*1.25)))+AE207),2)</f>
        <v>1894.35</v>
      </c>
      <c r="AE207">
        <f>ROUND(((EU207*1.25)),2)</f>
        <v>242.51</v>
      </c>
      <c r="AF207">
        <f>ROUND(((EV207*1.15)),2)</f>
        <v>5149.0600000000004</v>
      </c>
      <c r="AG207">
        <f t="shared" si="181"/>
        <v>0</v>
      </c>
      <c r="AH207">
        <f>((EW207*1.15))</f>
        <v>535.24450000000002</v>
      </c>
      <c r="AI207">
        <f>((EX207*1.25))</f>
        <v>19.612500000000001</v>
      </c>
      <c r="AJ207">
        <f t="shared" si="182"/>
        <v>0</v>
      </c>
      <c r="AK207">
        <v>6366.21</v>
      </c>
      <c r="AL207">
        <v>373.29</v>
      </c>
      <c r="AM207">
        <v>1515.48</v>
      </c>
      <c r="AN207">
        <v>194.01</v>
      </c>
      <c r="AO207">
        <v>4477.4399999999996</v>
      </c>
      <c r="AP207">
        <v>0</v>
      </c>
      <c r="AQ207">
        <v>465.43</v>
      </c>
      <c r="AR207">
        <v>15.69</v>
      </c>
      <c r="AS207">
        <v>0</v>
      </c>
      <c r="AT207">
        <v>115</v>
      </c>
      <c r="AU207">
        <v>71</v>
      </c>
      <c r="AV207">
        <v>1</v>
      </c>
      <c r="AW207">
        <v>1</v>
      </c>
      <c r="AZ207">
        <v>6.08</v>
      </c>
      <c r="BA207">
        <v>6.08</v>
      </c>
      <c r="BB207">
        <v>6.08</v>
      </c>
      <c r="BC207">
        <v>6.08</v>
      </c>
      <c r="BD207" t="s">
        <v>3</v>
      </c>
      <c r="BE207" t="s">
        <v>3</v>
      </c>
      <c r="BF207" t="s">
        <v>3</v>
      </c>
      <c r="BG207" t="s">
        <v>3</v>
      </c>
      <c r="BH207">
        <v>0</v>
      </c>
      <c r="BI207">
        <v>1</v>
      </c>
      <c r="BJ207" t="s">
        <v>570</v>
      </c>
      <c r="BM207">
        <v>20001</v>
      </c>
      <c r="BN207">
        <v>0</v>
      </c>
      <c r="BO207" t="s">
        <v>3</v>
      </c>
      <c r="BP207">
        <v>0</v>
      </c>
      <c r="BQ207">
        <v>2</v>
      </c>
      <c r="BR207">
        <v>0</v>
      </c>
      <c r="BS207">
        <v>6.08</v>
      </c>
      <c r="BT207">
        <v>1</v>
      </c>
      <c r="BU207">
        <v>1</v>
      </c>
      <c r="BV207">
        <v>1</v>
      </c>
      <c r="BW207">
        <v>1</v>
      </c>
      <c r="BX207">
        <v>1</v>
      </c>
      <c r="BY207" t="s">
        <v>3</v>
      </c>
      <c r="BZ207">
        <v>128</v>
      </c>
      <c r="CA207">
        <v>83</v>
      </c>
      <c r="CF207">
        <v>0</v>
      </c>
      <c r="CG207">
        <v>0</v>
      </c>
      <c r="CM207">
        <v>0</v>
      </c>
      <c r="CN207" t="s">
        <v>1308</v>
      </c>
      <c r="CO207">
        <v>0</v>
      </c>
      <c r="CP207">
        <f t="shared" si="183"/>
        <v>4509.3500000000004</v>
      </c>
      <c r="CQ207">
        <f t="shared" si="184"/>
        <v>2269.6032</v>
      </c>
      <c r="CR207">
        <f t="shared" si="185"/>
        <v>11517.647999999999</v>
      </c>
      <c r="CS207">
        <f t="shared" si="186"/>
        <v>1474.4608000000001</v>
      </c>
      <c r="CT207">
        <f t="shared" si="187"/>
        <v>31306.284800000001</v>
      </c>
      <c r="CU207">
        <f t="shared" si="188"/>
        <v>0</v>
      </c>
      <c r="CV207">
        <f t="shared" si="189"/>
        <v>535.24450000000002</v>
      </c>
      <c r="CW207">
        <f t="shared" si="190"/>
        <v>19.612500000000001</v>
      </c>
      <c r="CX207">
        <f t="shared" si="191"/>
        <v>0</v>
      </c>
      <c r="CY207">
        <f t="shared" si="192"/>
        <v>3769.7919999999999</v>
      </c>
      <c r="CZ207">
        <f t="shared" si="193"/>
        <v>2327.4367999999999</v>
      </c>
      <c r="DC207" t="s">
        <v>3</v>
      </c>
      <c r="DD207" t="s">
        <v>3</v>
      </c>
      <c r="DE207" t="s">
        <v>81</v>
      </c>
      <c r="DF207" t="s">
        <v>81</v>
      </c>
      <c r="DG207" t="s">
        <v>82</v>
      </c>
      <c r="DH207" t="s">
        <v>3</v>
      </c>
      <c r="DI207" t="s">
        <v>82</v>
      </c>
      <c r="DJ207" t="s">
        <v>81</v>
      </c>
      <c r="DK207" t="s">
        <v>3</v>
      </c>
      <c r="DL207" t="s">
        <v>3</v>
      </c>
      <c r="DM207" t="s">
        <v>3</v>
      </c>
      <c r="DN207">
        <v>0</v>
      </c>
      <c r="DO207">
        <v>0</v>
      </c>
      <c r="DP207">
        <v>1</v>
      </c>
      <c r="DQ207">
        <v>1</v>
      </c>
      <c r="DU207">
        <v>1013</v>
      </c>
      <c r="DV207" t="s">
        <v>569</v>
      </c>
      <c r="DW207" t="s">
        <v>569</v>
      </c>
      <c r="DX207">
        <v>1</v>
      </c>
      <c r="EE207">
        <v>39174534</v>
      </c>
      <c r="EF207">
        <v>2</v>
      </c>
      <c r="EG207" t="s">
        <v>17</v>
      </c>
      <c r="EH207">
        <v>0</v>
      </c>
      <c r="EI207" t="s">
        <v>3</v>
      </c>
      <c r="EJ207">
        <v>1</v>
      </c>
      <c r="EK207">
        <v>20001</v>
      </c>
      <c r="EL207" t="s">
        <v>42</v>
      </c>
      <c r="EM207" t="s">
        <v>43</v>
      </c>
      <c r="EO207" t="s">
        <v>85</v>
      </c>
      <c r="EQ207">
        <v>0</v>
      </c>
      <c r="ER207">
        <v>6366.21</v>
      </c>
      <c r="ES207">
        <v>373.29</v>
      </c>
      <c r="ET207">
        <v>1515.48</v>
      </c>
      <c r="EU207">
        <v>194.01</v>
      </c>
      <c r="EV207">
        <v>4477.4399999999996</v>
      </c>
      <c r="EW207">
        <v>465.43</v>
      </c>
      <c r="EX207">
        <v>15.69</v>
      </c>
      <c r="EY207">
        <v>0</v>
      </c>
      <c r="FQ207">
        <v>0</v>
      </c>
      <c r="FR207">
        <f t="shared" si="194"/>
        <v>0</v>
      </c>
      <c r="FS207">
        <v>0</v>
      </c>
      <c r="FT207" t="s">
        <v>20</v>
      </c>
      <c r="FU207" t="s">
        <v>21</v>
      </c>
      <c r="FX207">
        <v>115.2</v>
      </c>
      <c r="FY207">
        <v>70.55</v>
      </c>
      <c r="GA207" t="s">
        <v>3</v>
      </c>
      <c r="GD207">
        <v>0</v>
      </c>
      <c r="GF207">
        <v>623265412</v>
      </c>
      <c r="GG207">
        <v>1</v>
      </c>
      <c r="GH207">
        <v>1</v>
      </c>
      <c r="GI207">
        <v>4</v>
      </c>
      <c r="GJ207">
        <v>0</v>
      </c>
      <c r="GK207">
        <f>ROUND(R207*(R12)/100,2)</f>
        <v>0</v>
      </c>
      <c r="GL207">
        <f t="shared" si="195"/>
        <v>0</v>
      </c>
      <c r="GM207">
        <f t="shared" si="196"/>
        <v>10606.58</v>
      </c>
      <c r="GN207">
        <f t="shared" si="197"/>
        <v>10606.58</v>
      </c>
      <c r="GO207">
        <f t="shared" si="198"/>
        <v>0</v>
      </c>
      <c r="GP207">
        <f t="shared" si="199"/>
        <v>0</v>
      </c>
      <c r="GR207">
        <v>0</v>
      </c>
      <c r="GS207">
        <v>3</v>
      </c>
      <c r="GT207">
        <v>0</v>
      </c>
      <c r="GU207" t="s">
        <v>3</v>
      </c>
      <c r="GV207">
        <f t="shared" si="200"/>
        <v>0</v>
      </c>
      <c r="GW207">
        <v>1</v>
      </c>
      <c r="GX207">
        <f t="shared" si="201"/>
        <v>0</v>
      </c>
      <c r="HA207">
        <v>0</v>
      </c>
      <c r="HB207">
        <v>0</v>
      </c>
      <c r="IK207">
        <v>0</v>
      </c>
    </row>
    <row r="208" spans="1:245" x14ac:dyDescent="0.2">
      <c r="A208">
        <v>18</v>
      </c>
      <c r="B208">
        <v>1</v>
      </c>
      <c r="C208">
        <v>320</v>
      </c>
      <c r="E208" t="s">
        <v>571</v>
      </c>
      <c r="F208" t="s">
        <v>572</v>
      </c>
      <c r="G208" t="s">
        <v>573</v>
      </c>
      <c r="H208" t="s">
        <v>89</v>
      </c>
      <c r="I208">
        <f>I207*J208</f>
        <v>1</v>
      </c>
      <c r="J208">
        <v>10</v>
      </c>
      <c r="O208">
        <f t="shared" si="168"/>
        <v>617258.68000000005</v>
      </c>
      <c r="P208">
        <f t="shared" si="169"/>
        <v>617258.68000000005</v>
      </c>
      <c r="Q208">
        <f t="shared" si="170"/>
        <v>0</v>
      </c>
      <c r="R208">
        <f t="shared" si="171"/>
        <v>0</v>
      </c>
      <c r="S208">
        <f t="shared" si="172"/>
        <v>0</v>
      </c>
      <c r="T208">
        <f t="shared" si="173"/>
        <v>0</v>
      </c>
      <c r="U208">
        <f t="shared" si="174"/>
        <v>0</v>
      </c>
      <c r="V208">
        <f t="shared" si="175"/>
        <v>0</v>
      </c>
      <c r="W208">
        <f t="shared" si="176"/>
        <v>0</v>
      </c>
      <c r="X208">
        <f t="shared" si="177"/>
        <v>0</v>
      </c>
      <c r="Y208">
        <f t="shared" si="178"/>
        <v>0</v>
      </c>
      <c r="AA208">
        <v>39269648</v>
      </c>
      <c r="AB208">
        <f t="shared" si="179"/>
        <v>101522.81</v>
      </c>
      <c r="AC208">
        <f t="shared" si="180"/>
        <v>101522.81</v>
      </c>
      <c r="AD208">
        <f>ROUND((((ET208)-(EU208))+AE208),2)</f>
        <v>0</v>
      </c>
      <c r="AE208">
        <f>ROUND((EU208),2)</f>
        <v>0</v>
      </c>
      <c r="AF208">
        <f>ROUND((EV208),2)</f>
        <v>0</v>
      </c>
      <c r="AG208">
        <f t="shared" si="181"/>
        <v>0</v>
      </c>
      <c r="AH208">
        <f>(EW208)</f>
        <v>0</v>
      </c>
      <c r="AI208">
        <f>(EX208)</f>
        <v>0</v>
      </c>
      <c r="AJ208">
        <f t="shared" si="182"/>
        <v>0</v>
      </c>
      <c r="AK208">
        <v>101522.81</v>
      </c>
      <c r="AL208">
        <v>101522.81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115</v>
      </c>
      <c r="AU208">
        <v>71</v>
      </c>
      <c r="AV208">
        <v>1</v>
      </c>
      <c r="AW208">
        <v>1</v>
      </c>
      <c r="AZ208">
        <v>6.08</v>
      </c>
      <c r="BA208">
        <v>1</v>
      </c>
      <c r="BB208">
        <v>1</v>
      </c>
      <c r="BC208">
        <v>6.08</v>
      </c>
      <c r="BD208" t="s">
        <v>3</v>
      </c>
      <c r="BE208" t="s">
        <v>3</v>
      </c>
      <c r="BF208" t="s">
        <v>3</v>
      </c>
      <c r="BG208" t="s">
        <v>3</v>
      </c>
      <c r="BH208">
        <v>3</v>
      </c>
      <c r="BI208">
        <v>1</v>
      </c>
      <c r="BJ208" t="s">
        <v>574</v>
      </c>
      <c r="BM208">
        <v>20001</v>
      </c>
      <c r="BN208">
        <v>0</v>
      </c>
      <c r="BO208" t="s">
        <v>3</v>
      </c>
      <c r="BP208">
        <v>0</v>
      </c>
      <c r="BQ208">
        <v>2</v>
      </c>
      <c r="BR208">
        <v>0</v>
      </c>
      <c r="BS208">
        <v>1</v>
      </c>
      <c r="BT208">
        <v>1</v>
      </c>
      <c r="BU208">
        <v>1</v>
      </c>
      <c r="BV208">
        <v>1</v>
      </c>
      <c r="BW208">
        <v>1</v>
      </c>
      <c r="BX208">
        <v>1</v>
      </c>
      <c r="BY208" t="s">
        <v>3</v>
      </c>
      <c r="BZ208">
        <v>128</v>
      </c>
      <c r="CA208">
        <v>83</v>
      </c>
      <c r="CF208">
        <v>0</v>
      </c>
      <c r="CG208">
        <v>0</v>
      </c>
      <c r="CM208">
        <v>0</v>
      </c>
      <c r="CN208" t="s">
        <v>3</v>
      </c>
      <c r="CO208">
        <v>0</v>
      </c>
      <c r="CP208">
        <f t="shared" si="183"/>
        <v>617258.68000000005</v>
      </c>
      <c r="CQ208">
        <f t="shared" si="184"/>
        <v>617258.68480000005</v>
      </c>
      <c r="CR208">
        <f t="shared" si="185"/>
        <v>0</v>
      </c>
      <c r="CS208">
        <f t="shared" si="186"/>
        <v>0</v>
      </c>
      <c r="CT208">
        <f t="shared" si="187"/>
        <v>0</v>
      </c>
      <c r="CU208">
        <f t="shared" si="188"/>
        <v>0</v>
      </c>
      <c r="CV208">
        <f t="shared" si="189"/>
        <v>0</v>
      </c>
      <c r="CW208">
        <f t="shared" si="190"/>
        <v>0</v>
      </c>
      <c r="CX208">
        <f t="shared" si="191"/>
        <v>0</v>
      </c>
      <c r="CY208">
        <f t="shared" si="192"/>
        <v>0</v>
      </c>
      <c r="CZ208">
        <f t="shared" si="193"/>
        <v>0</v>
      </c>
      <c r="DC208" t="s">
        <v>3</v>
      </c>
      <c r="DD208" t="s">
        <v>3</v>
      </c>
      <c r="DE208" t="s">
        <v>3</v>
      </c>
      <c r="DF208" t="s">
        <v>3</v>
      </c>
      <c r="DG208" t="s">
        <v>3</v>
      </c>
      <c r="DH208" t="s">
        <v>3</v>
      </c>
      <c r="DI208" t="s">
        <v>3</v>
      </c>
      <c r="DJ208" t="s">
        <v>3</v>
      </c>
      <c r="DK208" t="s">
        <v>3</v>
      </c>
      <c r="DL208" t="s">
        <v>3</v>
      </c>
      <c r="DM208" t="s">
        <v>3</v>
      </c>
      <c r="DN208">
        <v>0</v>
      </c>
      <c r="DO208">
        <v>0</v>
      </c>
      <c r="DP208">
        <v>1</v>
      </c>
      <c r="DQ208">
        <v>1</v>
      </c>
      <c r="DU208">
        <v>1013</v>
      </c>
      <c r="DV208" t="s">
        <v>89</v>
      </c>
      <c r="DW208" t="s">
        <v>89</v>
      </c>
      <c r="DX208">
        <v>1</v>
      </c>
      <c r="EE208">
        <v>39174534</v>
      </c>
      <c r="EF208">
        <v>2</v>
      </c>
      <c r="EG208" t="s">
        <v>17</v>
      </c>
      <c r="EH208">
        <v>0</v>
      </c>
      <c r="EI208" t="s">
        <v>3</v>
      </c>
      <c r="EJ208">
        <v>1</v>
      </c>
      <c r="EK208">
        <v>20001</v>
      </c>
      <c r="EL208" t="s">
        <v>42</v>
      </c>
      <c r="EM208" t="s">
        <v>43</v>
      </c>
      <c r="EO208" t="s">
        <v>3</v>
      </c>
      <c r="EQ208">
        <v>0</v>
      </c>
      <c r="ER208">
        <v>101522.81</v>
      </c>
      <c r="ES208">
        <v>101522.81</v>
      </c>
      <c r="ET208">
        <v>0</v>
      </c>
      <c r="EU208">
        <v>0</v>
      </c>
      <c r="EV208">
        <v>0</v>
      </c>
      <c r="EW208">
        <v>0</v>
      </c>
      <c r="EX208">
        <v>0</v>
      </c>
      <c r="FQ208">
        <v>0</v>
      </c>
      <c r="FR208">
        <f t="shared" si="194"/>
        <v>0</v>
      </c>
      <c r="FS208">
        <v>0</v>
      </c>
      <c r="FT208" t="s">
        <v>20</v>
      </c>
      <c r="FU208" t="s">
        <v>21</v>
      </c>
      <c r="FX208">
        <v>115.2</v>
      </c>
      <c r="FY208">
        <v>70.55</v>
      </c>
      <c r="GA208" t="s">
        <v>3</v>
      </c>
      <c r="GD208">
        <v>0</v>
      </c>
      <c r="GF208">
        <v>433607547</v>
      </c>
      <c r="GG208">
        <v>1</v>
      </c>
      <c r="GH208">
        <v>1</v>
      </c>
      <c r="GI208">
        <v>4</v>
      </c>
      <c r="GJ208">
        <v>0</v>
      </c>
      <c r="GK208">
        <f>ROUND(R208*(R12)/100,2)</f>
        <v>0</v>
      </c>
      <c r="GL208">
        <f t="shared" si="195"/>
        <v>0</v>
      </c>
      <c r="GM208">
        <f t="shared" si="196"/>
        <v>617258.68000000005</v>
      </c>
      <c r="GN208">
        <f t="shared" si="197"/>
        <v>617258.68000000005</v>
      </c>
      <c r="GO208">
        <f t="shared" si="198"/>
        <v>0</v>
      </c>
      <c r="GP208">
        <f t="shared" si="199"/>
        <v>0</v>
      </c>
      <c r="GR208">
        <v>0</v>
      </c>
      <c r="GS208">
        <v>3</v>
      </c>
      <c r="GT208">
        <v>0</v>
      </c>
      <c r="GU208" t="s">
        <v>3</v>
      </c>
      <c r="GV208">
        <f t="shared" si="200"/>
        <v>0</v>
      </c>
      <c r="GW208">
        <v>1</v>
      </c>
      <c r="GX208">
        <f t="shared" si="201"/>
        <v>0</v>
      </c>
      <c r="HA208">
        <v>0</v>
      </c>
      <c r="HB208">
        <v>0</v>
      </c>
      <c r="IK208">
        <v>0</v>
      </c>
    </row>
    <row r="209" spans="1:245" x14ac:dyDescent="0.2">
      <c r="A209">
        <v>17</v>
      </c>
      <c r="B209">
        <v>1</v>
      </c>
      <c r="C209">
        <f>ROW(SmtRes!A327)</f>
        <v>327</v>
      </c>
      <c r="D209">
        <f>ROW(EtalonRes!A315)</f>
        <v>315</v>
      </c>
      <c r="E209" t="s">
        <v>575</v>
      </c>
      <c r="F209" t="s">
        <v>576</v>
      </c>
      <c r="G209" s="9" t="s">
        <v>1344</v>
      </c>
      <c r="H209" t="s">
        <v>37</v>
      </c>
      <c r="I209">
        <v>2</v>
      </c>
      <c r="J209">
        <v>0</v>
      </c>
      <c r="O209">
        <f t="shared" si="168"/>
        <v>400.8</v>
      </c>
      <c r="P209">
        <f t="shared" si="169"/>
        <v>133.4</v>
      </c>
      <c r="Q209">
        <f t="shared" si="170"/>
        <v>41.83</v>
      </c>
      <c r="R209">
        <f t="shared" si="171"/>
        <v>3.53</v>
      </c>
      <c r="S209">
        <f t="shared" si="172"/>
        <v>225.57</v>
      </c>
      <c r="T209">
        <f t="shared" si="173"/>
        <v>0</v>
      </c>
      <c r="U209">
        <f t="shared" si="174"/>
        <v>4.1859999999999999</v>
      </c>
      <c r="V209">
        <f t="shared" si="175"/>
        <v>0.05</v>
      </c>
      <c r="W209">
        <f t="shared" si="176"/>
        <v>0</v>
      </c>
      <c r="X209">
        <f t="shared" si="177"/>
        <v>263.47000000000003</v>
      </c>
      <c r="Y209">
        <f t="shared" si="178"/>
        <v>162.66</v>
      </c>
      <c r="AA209">
        <v>39269648</v>
      </c>
      <c r="AB209">
        <f t="shared" si="179"/>
        <v>32.96</v>
      </c>
      <c r="AC209">
        <f t="shared" si="180"/>
        <v>10.97</v>
      </c>
      <c r="AD209">
        <f>ROUND(((((ET209*1.25))-((EU209*1.25)))+AE209),2)</f>
        <v>3.44</v>
      </c>
      <c r="AE209">
        <f>ROUND(((EU209*1.25)),2)</f>
        <v>0.28999999999999998</v>
      </c>
      <c r="AF209">
        <f>ROUND(((EV209*1.15)),2)</f>
        <v>18.55</v>
      </c>
      <c r="AG209">
        <f t="shared" si="181"/>
        <v>0</v>
      </c>
      <c r="AH209">
        <f>((EW209*1.15))</f>
        <v>2.093</v>
      </c>
      <c r="AI209">
        <f>((EX209*1.25))</f>
        <v>2.5000000000000001E-2</v>
      </c>
      <c r="AJ209">
        <f t="shared" si="182"/>
        <v>0</v>
      </c>
      <c r="AK209">
        <v>29.85</v>
      </c>
      <c r="AL209">
        <v>10.97</v>
      </c>
      <c r="AM209">
        <v>2.75</v>
      </c>
      <c r="AN209">
        <v>0.23</v>
      </c>
      <c r="AO209">
        <v>16.13</v>
      </c>
      <c r="AP209">
        <v>0</v>
      </c>
      <c r="AQ209">
        <v>1.82</v>
      </c>
      <c r="AR209">
        <v>0.02</v>
      </c>
      <c r="AS209">
        <v>0</v>
      </c>
      <c r="AT209">
        <v>115</v>
      </c>
      <c r="AU209">
        <v>71</v>
      </c>
      <c r="AV209">
        <v>1</v>
      </c>
      <c r="AW209">
        <v>1</v>
      </c>
      <c r="AZ209">
        <v>6.08</v>
      </c>
      <c r="BA209">
        <v>6.08</v>
      </c>
      <c r="BB209">
        <v>6.08</v>
      </c>
      <c r="BC209">
        <v>6.08</v>
      </c>
      <c r="BD209" t="s">
        <v>3</v>
      </c>
      <c r="BE209" t="s">
        <v>3</v>
      </c>
      <c r="BF209" t="s">
        <v>3</v>
      </c>
      <c r="BG209" t="s">
        <v>3</v>
      </c>
      <c r="BH209">
        <v>0</v>
      </c>
      <c r="BI209">
        <v>1</v>
      </c>
      <c r="BJ209" t="s">
        <v>577</v>
      </c>
      <c r="BM209">
        <v>20001</v>
      </c>
      <c r="BN209">
        <v>0</v>
      </c>
      <c r="BO209" t="s">
        <v>3</v>
      </c>
      <c r="BP209">
        <v>0</v>
      </c>
      <c r="BQ209">
        <v>2</v>
      </c>
      <c r="BR209">
        <v>0</v>
      </c>
      <c r="BS209">
        <v>6.08</v>
      </c>
      <c r="BT209">
        <v>1</v>
      </c>
      <c r="BU209">
        <v>1</v>
      </c>
      <c r="BV209">
        <v>1</v>
      </c>
      <c r="BW209">
        <v>1</v>
      </c>
      <c r="BX209">
        <v>1</v>
      </c>
      <c r="BY209" t="s">
        <v>3</v>
      </c>
      <c r="BZ209">
        <v>128</v>
      </c>
      <c r="CA209">
        <v>83</v>
      </c>
      <c r="CF209">
        <v>0</v>
      </c>
      <c r="CG209">
        <v>0</v>
      </c>
      <c r="CM209">
        <v>0</v>
      </c>
      <c r="CN209" t="s">
        <v>1308</v>
      </c>
      <c r="CO209">
        <v>0</v>
      </c>
      <c r="CP209">
        <f t="shared" si="183"/>
        <v>400.8</v>
      </c>
      <c r="CQ209">
        <f t="shared" si="184"/>
        <v>66.697600000000008</v>
      </c>
      <c r="CR209">
        <f t="shared" si="185"/>
        <v>20.915199999999999</v>
      </c>
      <c r="CS209">
        <f t="shared" si="186"/>
        <v>1.7631999999999999</v>
      </c>
      <c r="CT209">
        <f t="shared" si="187"/>
        <v>112.78400000000001</v>
      </c>
      <c r="CU209">
        <f t="shared" si="188"/>
        <v>0</v>
      </c>
      <c r="CV209">
        <f t="shared" si="189"/>
        <v>2.093</v>
      </c>
      <c r="CW209">
        <f t="shared" si="190"/>
        <v>2.5000000000000001E-2</v>
      </c>
      <c r="CX209">
        <f t="shared" si="191"/>
        <v>0</v>
      </c>
      <c r="CY209">
        <f t="shared" si="192"/>
        <v>263.46499999999997</v>
      </c>
      <c r="CZ209">
        <f t="shared" si="193"/>
        <v>162.661</v>
      </c>
      <c r="DC209" t="s">
        <v>3</v>
      </c>
      <c r="DD209" t="s">
        <v>3</v>
      </c>
      <c r="DE209" t="s">
        <v>81</v>
      </c>
      <c r="DF209" t="s">
        <v>81</v>
      </c>
      <c r="DG209" t="s">
        <v>82</v>
      </c>
      <c r="DH209" t="s">
        <v>3</v>
      </c>
      <c r="DI209" t="s">
        <v>82</v>
      </c>
      <c r="DJ209" t="s">
        <v>81</v>
      </c>
      <c r="DK209" t="s">
        <v>3</v>
      </c>
      <c r="DL209" t="s">
        <v>3</v>
      </c>
      <c r="DM209" t="s">
        <v>3</v>
      </c>
      <c r="DN209">
        <v>0</v>
      </c>
      <c r="DO209">
        <v>0</v>
      </c>
      <c r="DP209">
        <v>1</v>
      </c>
      <c r="DQ209">
        <v>1</v>
      </c>
      <c r="DU209">
        <v>1013</v>
      </c>
      <c r="DV209" t="s">
        <v>37</v>
      </c>
      <c r="DW209" t="s">
        <v>37</v>
      </c>
      <c r="DX209">
        <v>1</v>
      </c>
      <c r="EE209">
        <v>39174534</v>
      </c>
      <c r="EF209">
        <v>2</v>
      </c>
      <c r="EG209" t="s">
        <v>17</v>
      </c>
      <c r="EH209">
        <v>0</v>
      </c>
      <c r="EI209" t="s">
        <v>3</v>
      </c>
      <c r="EJ209">
        <v>1</v>
      </c>
      <c r="EK209">
        <v>20001</v>
      </c>
      <c r="EL209" t="s">
        <v>42</v>
      </c>
      <c r="EM209" t="s">
        <v>43</v>
      </c>
      <c r="EO209" t="s">
        <v>85</v>
      </c>
      <c r="EQ209">
        <v>0</v>
      </c>
      <c r="ER209">
        <v>29.85</v>
      </c>
      <c r="ES209">
        <v>10.97</v>
      </c>
      <c r="ET209">
        <v>2.75</v>
      </c>
      <c r="EU209">
        <v>0.23</v>
      </c>
      <c r="EV209">
        <v>16.13</v>
      </c>
      <c r="EW209">
        <v>1.82</v>
      </c>
      <c r="EX209">
        <v>0.02</v>
      </c>
      <c r="EY209">
        <v>0</v>
      </c>
      <c r="FQ209">
        <v>0</v>
      </c>
      <c r="FR209">
        <f t="shared" si="194"/>
        <v>0</v>
      </c>
      <c r="FS209">
        <v>0</v>
      </c>
      <c r="FT209" t="s">
        <v>20</v>
      </c>
      <c r="FU209" t="s">
        <v>21</v>
      </c>
      <c r="FX209">
        <v>115.2</v>
      </c>
      <c r="FY209">
        <v>70.55</v>
      </c>
      <c r="GA209" t="s">
        <v>3</v>
      </c>
      <c r="GD209">
        <v>0</v>
      </c>
      <c r="GF209">
        <v>1191375445</v>
      </c>
      <c r="GG209">
        <v>1</v>
      </c>
      <c r="GH209">
        <v>1</v>
      </c>
      <c r="GI209">
        <v>4</v>
      </c>
      <c r="GJ209">
        <v>0</v>
      </c>
      <c r="GK209">
        <f>ROUND(R209*(R12)/100,2)</f>
        <v>0</v>
      </c>
      <c r="GL209">
        <f t="shared" si="195"/>
        <v>0</v>
      </c>
      <c r="GM209">
        <f t="shared" si="196"/>
        <v>826.93</v>
      </c>
      <c r="GN209">
        <f t="shared" si="197"/>
        <v>826.93</v>
      </c>
      <c r="GO209">
        <f t="shared" si="198"/>
        <v>0</v>
      </c>
      <c r="GP209">
        <f t="shared" si="199"/>
        <v>0</v>
      </c>
      <c r="GR209">
        <v>0</v>
      </c>
      <c r="GS209">
        <v>3</v>
      </c>
      <c r="GT209">
        <v>0</v>
      </c>
      <c r="GU209" t="s">
        <v>3</v>
      </c>
      <c r="GV209">
        <f t="shared" si="200"/>
        <v>0</v>
      </c>
      <c r="GW209">
        <v>1</v>
      </c>
      <c r="GX209">
        <f t="shared" si="201"/>
        <v>0</v>
      </c>
      <c r="HA209">
        <v>0</v>
      </c>
      <c r="HB209">
        <v>0</v>
      </c>
      <c r="IK209">
        <v>0</v>
      </c>
    </row>
    <row r="210" spans="1:245" x14ac:dyDescent="0.2">
      <c r="A210">
        <v>18</v>
      </c>
      <c r="B210">
        <v>1</v>
      </c>
      <c r="C210">
        <v>327</v>
      </c>
      <c r="E210" t="s">
        <v>578</v>
      </c>
      <c r="F210" t="s">
        <v>579</v>
      </c>
      <c r="G210" t="s">
        <v>580</v>
      </c>
      <c r="H210" t="s">
        <v>94</v>
      </c>
      <c r="I210">
        <f>I209*J210</f>
        <v>2</v>
      </c>
      <c r="J210">
        <v>1</v>
      </c>
      <c r="O210">
        <f t="shared" si="168"/>
        <v>6633.64</v>
      </c>
      <c r="P210">
        <f t="shared" si="169"/>
        <v>6633.64</v>
      </c>
      <c r="Q210">
        <f t="shared" si="170"/>
        <v>0</v>
      </c>
      <c r="R210">
        <f t="shared" si="171"/>
        <v>0</v>
      </c>
      <c r="S210">
        <f t="shared" si="172"/>
        <v>0</v>
      </c>
      <c r="T210">
        <f t="shared" si="173"/>
        <v>0</v>
      </c>
      <c r="U210">
        <f t="shared" si="174"/>
        <v>0</v>
      </c>
      <c r="V210">
        <f t="shared" si="175"/>
        <v>0</v>
      </c>
      <c r="W210">
        <f t="shared" si="176"/>
        <v>0</v>
      </c>
      <c r="X210">
        <f t="shared" si="177"/>
        <v>0</v>
      </c>
      <c r="Y210">
        <f t="shared" si="178"/>
        <v>0</v>
      </c>
      <c r="AA210">
        <v>39269648</v>
      </c>
      <c r="AB210">
        <f t="shared" si="179"/>
        <v>545.53</v>
      </c>
      <c r="AC210">
        <f t="shared" si="180"/>
        <v>545.53</v>
      </c>
      <c r="AD210">
        <f>ROUND((((ET210)-(EU210))+AE210),2)</f>
        <v>0</v>
      </c>
      <c r="AE210">
        <f>ROUND((EU210),2)</f>
        <v>0</v>
      </c>
      <c r="AF210">
        <f>ROUND((EV210),2)</f>
        <v>0</v>
      </c>
      <c r="AG210">
        <f t="shared" si="181"/>
        <v>0</v>
      </c>
      <c r="AH210">
        <f>(EW210)</f>
        <v>0</v>
      </c>
      <c r="AI210">
        <f>(EX210)</f>
        <v>0</v>
      </c>
      <c r="AJ210">
        <f t="shared" si="182"/>
        <v>0</v>
      </c>
      <c r="AK210">
        <v>545.53</v>
      </c>
      <c r="AL210">
        <v>545.53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115</v>
      </c>
      <c r="AU210">
        <v>71</v>
      </c>
      <c r="AV210">
        <v>1</v>
      </c>
      <c r="AW210">
        <v>1</v>
      </c>
      <c r="AZ210">
        <v>6.08</v>
      </c>
      <c r="BA210">
        <v>1</v>
      </c>
      <c r="BB210">
        <v>1</v>
      </c>
      <c r="BC210">
        <v>6.08</v>
      </c>
      <c r="BD210" t="s">
        <v>3</v>
      </c>
      <c r="BE210" t="s">
        <v>3</v>
      </c>
      <c r="BF210" t="s">
        <v>3</v>
      </c>
      <c r="BG210" t="s">
        <v>3</v>
      </c>
      <c r="BH210">
        <v>3</v>
      </c>
      <c r="BI210">
        <v>1</v>
      </c>
      <c r="BJ210" t="s">
        <v>581</v>
      </c>
      <c r="BM210">
        <v>20001</v>
      </c>
      <c r="BN210">
        <v>0</v>
      </c>
      <c r="BO210" t="s">
        <v>3</v>
      </c>
      <c r="BP210">
        <v>0</v>
      </c>
      <c r="BQ210">
        <v>2</v>
      </c>
      <c r="BR210">
        <v>0</v>
      </c>
      <c r="BS210">
        <v>1</v>
      </c>
      <c r="BT210">
        <v>1</v>
      </c>
      <c r="BU210">
        <v>1</v>
      </c>
      <c r="BV210">
        <v>1</v>
      </c>
      <c r="BW210">
        <v>1</v>
      </c>
      <c r="BX210">
        <v>1</v>
      </c>
      <c r="BY210" t="s">
        <v>3</v>
      </c>
      <c r="BZ210">
        <v>128</v>
      </c>
      <c r="CA210">
        <v>83</v>
      </c>
      <c r="CF210">
        <v>0</v>
      </c>
      <c r="CG210">
        <v>0</v>
      </c>
      <c r="CM210">
        <v>0</v>
      </c>
      <c r="CN210" t="s">
        <v>3</v>
      </c>
      <c r="CO210">
        <v>0</v>
      </c>
      <c r="CP210">
        <f t="shared" si="183"/>
        <v>6633.64</v>
      </c>
      <c r="CQ210">
        <f t="shared" si="184"/>
        <v>3316.8224</v>
      </c>
      <c r="CR210">
        <f t="shared" si="185"/>
        <v>0</v>
      </c>
      <c r="CS210">
        <f t="shared" si="186"/>
        <v>0</v>
      </c>
      <c r="CT210">
        <f t="shared" si="187"/>
        <v>0</v>
      </c>
      <c r="CU210">
        <f t="shared" si="188"/>
        <v>0</v>
      </c>
      <c r="CV210">
        <f t="shared" si="189"/>
        <v>0</v>
      </c>
      <c r="CW210">
        <f t="shared" si="190"/>
        <v>0</v>
      </c>
      <c r="CX210">
        <f t="shared" si="191"/>
        <v>0</v>
      </c>
      <c r="CY210">
        <f t="shared" si="192"/>
        <v>0</v>
      </c>
      <c r="CZ210">
        <f t="shared" si="193"/>
        <v>0</v>
      </c>
      <c r="DC210" t="s">
        <v>3</v>
      </c>
      <c r="DD210" t="s">
        <v>3</v>
      </c>
      <c r="DE210" t="s">
        <v>3</v>
      </c>
      <c r="DF210" t="s">
        <v>3</v>
      </c>
      <c r="DG210" t="s">
        <v>3</v>
      </c>
      <c r="DH210" t="s">
        <v>3</v>
      </c>
      <c r="DI210" t="s">
        <v>3</v>
      </c>
      <c r="DJ210" t="s">
        <v>3</v>
      </c>
      <c r="DK210" t="s">
        <v>3</v>
      </c>
      <c r="DL210" t="s">
        <v>3</v>
      </c>
      <c r="DM210" t="s">
        <v>3</v>
      </c>
      <c r="DN210">
        <v>0</v>
      </c>
      <c r="DO210">
        <v>0</v>
      </c>
      <c r="DP210">
        <v>1</v>
      </c>
      <c r="DQ210">
        <v>1</v>
      </c>
      <c r="DU210">
        <v>1010</v>
      </c>
      <c r="DV210" t="s">
        <v>94</v>
      </c>
      <c r="DW210" t="s">
        <v>94</v>
      </c>
      <c r="DX210">
        <v>1</v>
      </c>
      <c r="EE210">
        <v>39174534</v>
      </c>
      <c r="EF210">
        <v>2</v>
      </c>
      <c r="EG210" t="s">
        <v>17</v>
      </c>
      <c r="EH210">
        <v>0</v>
      </c>
      <c r="EI210" t="s">
        <v>3</v>
      </c>
      <c r="EJ210">
        <v>1</v>
      </c>
      <c r="EK210">
        <v>20001</v>
      </c>
      <c r="EL210" t="s">
        <v>42</v>
      </c>
      <c r="EM210" t="s">
        <v>43</v>
      </c>
      <c r="EO210" t="s">
        <v>3</v>
      </c>
      <c r="EQ210">
        <v>0</v>
      </c>
      <c r="ER210">
        <v>545.53</v>
      </c>
      <c r="ES210">
        <v>545.53</v>
      </c>
      <c r="ET210">
        <v>0</v>
      </c>
      <c r="EU210">
        <v>0</v>
      </c>
      <c r="EV210">
        <v>0</v>
      </c>
      <c r="EW210">
        <v>0</v>
      </c>
      <c r="EX210">
        <v>0</v>
      </c>
      <c r="FQ210">
        <v>0</v>
      </c>
      <c r="FR210">
        <f t="shared" si="194"/>
        <v>0</v>
      </c>
      <c r="FS210">
        <v>0</v>
      </c>
      <c r="FT210" t="s">
        <v>20</v>
      </c>
      <c r="FU210" t="s">
        <v>21</v>
      </c>
      <c r="FX210">
        <v>115.2</v>
      </c>
      <c r="FY210">
        <v>70.55</v>
      </c>
      <c r="GA210" t="s">
        <v>3</v>
      </c>
      <c r="GD210">
        <v>0</v>
      </c>
      <c r="GF210">
        <v>-385075474</v>
      </c>
      <c r="GG210">
        <v>1</v>
      </c>
      <c r="GH210">
        <v>1</v>
      </c>
      <c r="GI210">
        <v>4</v>
      </c>
      <c r="GJ210">
        <v>0</v>
      </c>
      <c r="GK210">
        <f>ROUND(R210*(R12)/100,2)</f>
        <v>0</v>
      </c>
      <c r="GL210">
        <f t="shared" si="195"/>
        <v>0</v>
      </c>
      <c r="GM210">
        <f t="shared" si="196"/>
        <v>6633.64</v>
      </c>
      <c r="GN210">
        <f t="shared" si="197"/>
        <v>6633.64</v>
      </c>
      <c r="GO210">
        <f t="shared" si="198"/>
        <v>0</v>
      </c>
      <c r="GP210">
        <f t="shared" si="199"/>
        <v>0</v>
      </c>
      <c r="GR210">
        <v>0</v>
      </c>
      <c r="GS210">
        <v>3</v>
      </c>
      <c r="GT210">
        <v>0</v>
      </c>
      <c r="GU210" t="s">
        <v>3</v>
      </c>
      <c r="GV210">
        <f t="shared" si="200"/>
        <v>0</v>
      </c>
      <c r="GW210">
        <v>1</v>
      </c>
      <c r="GX210">
        <f t="shared" si="201"/>
        <v>0</v>
      </c>
      <c r="HA210">
        <v>0</v>
      </c>
      <c r="HB210">
        <v>0</v>
      </c>
      <c r="IK210">
        <v>0</v>
      </c>
    </row>
    <row r="211" spans="1:245" x14ac:dyDescent="0.2">
      <c r="A211">
        <v>17</v>
      </c>
      <c r="B211">
        <v>1</v>
      </c>
      <c r="C211">
        <f>ROW(SmtRes!A336)</f>
        <v>336</v>
      </c>
      <c r="D211">
        <f>ROW(EtalonRes!A326)</f>
        <v>326</v>
      </c>
      <c r="E211" t="s">
        <v>582</v>
      </c>
      <c r="F211" t="s">
        <v>583</v>
      </c>
      <c r="G211" t="s">
        <v>584</v>
      </c>
      <c r="H211" t="s">
        <v>37</v>
      </c>
      <c r="I211">
        <v>2</v>
      </c>
      <c r="J211">
        <v>0</v>
      </c>
      <c r="O211">
        <f t="shared" si="168"/>
        <v>746.99</v>
      </c>
      <c r="P211">
        <f t="shared" si="169"/>
        <v>179.24</v>
      </c>
      <c r="Q211">
        <f t="shared" si="170"/>
        <v>57.88</v>
      </c>
      <c r="R211">
        <f t="shared" si="171"/>
        <v>1.82</v>
      </c>
      <c r="S211">
        <f t="shared" si="172"/>
        <v>509.87</v>
      </c>
      <c r="T211">
        <f t="shared" si="173"/>
        <v>0</v>
      </c>
      <c r="U211">
        <f t="shared" si="174"/>
        <v>9.2459999999999987</v>
      </c>
      <c r="V211">
        <f t="shared" si="175"/>
        <v>2.5000000000000001E-2</v>
      </c>
      <c r="W211">
        <f t="shared" si="176"/>
        <v>0</v>
      </c>
      <c r="X211">
        <f t="shared" si="177"/>
        <v>588.44000000000005</v>
      </c>
      <c r="Y211">
        <f t="shared" si="178"/>
        <v>363.3</v>
      </c>
      <c r="AA211">
        <v>39269648</v>
      </c>
      <c r="AB211">
        <f t="shared" si="179"/>
        <v>61.43</v>
      </c>
      <c r="AC211">
        <f t="shared" si="180"/>
        <v>14.74</v>
      </c>
      <c r="AD211">
        <f>ROUND(((((ET211*1.25))-((EU211*1.25)))+AE211),2)</f>
        <v>4.76</v>
      </c>
      <c r="AE211">
        <f>ROUND(((EU211*1.25)),2)</f>
        <v>0.15</v>
      </c>
      <c r="AF211">
        <f>ROUND(((EV211*1.15)),2)</f>
        <v>41.93</v>
      </c>
      <c r="AG211">
        <f t="shared" si="181"/>
        <v>0</v>
      </c>
      <c r="AH211">
        <f>((EW211*1.15))</f>
        <v>4.6229999999999993</v>
      </c>
      <c r="AI211">
        <f>((EX211*1.25))</f>
        <v>1.2500000000000001E-2</v>
      </c>
      <c r="AJ211">
        <f t="shared" si="182"/>
        <v>0</v>
      </c>
      <c r="AK211">
        <v>55.01</v>
      </c>
      <c r="AL211">
        <v>14.74</v>
      </c>
      <c r="AM211">
        <v>3.81</v>
      </c>
      <c r="AN211">
        <v>0.12</v>
      </c>
      <c r="AO211">
        <v>36.46</v>
      </c>
      <c r="AP211">
        <v>0</v>
      </c>
      <c r="AQ211">
        <v>4.0199999999999996</v>
      </c>
      <c r="AR211">
        <v>0.01</v>
      </c>
      <c r="AS211">
        <v>0</v>
      </c>
      <c r="AT211">
        <v>115</v>
      </c>
      <c r="AU211">
        <v>71</v>
      </c>
      <c r="AV211">
        <v>1</v>
      </c>
      <c r="AW211">
        <v>1</v>
      </c>
      <c r="AZ211">
        <v>6.08</v>
      </c>
      <c r="BA211">
        <v>6.08</v>
      </c>
      <c r="BB211">
        <v>6.08</v>
      </c>
      <c r="BC211">
        <v>6.08</v>
      </c>
      <c r="BD211" t="s">
        <v>3</v>
      </c>
      <c r="BE211" t="s">
        <v>3</v>
      </c>
      <c r="BF211" t="s">
        <v>3</v>
      </c>
      <c r="BG211" t="s">
        <v>3</v>
      </c>
      <c r="BH211">
        <v>0</v>
      </c>
      <c r="BI211">
        <v>1</v>
      </c>
      <c r="BJ211" t="s">
        <v>585</v>
      </c>
      <c r="BM211">
        <v>20001</v>
      </c>
      <c r="BN211">
        <v>0</v>
      </c>
      <c r="BO211" t="s">
        <v>3</v>
      </c>
      <c r="BP211">
        <v>0</v>
      </c>
      <c r="BQ211">
        <v>2</v>
      </c>
      <c r="BR211">
        <v>0</v>
      </c>
      <c r="BS211">
        <v>6.08</v>
      </c>
      <c r="BT211">
        <v>1</v>
      </c>
      <c r="BU211">
        <v>1</v>
      </c>
      <c r="BV211">
        <v>1</v>
      </c>
      <c r="BW211">
        <v>1</v>
      </c>
      <c r="BX211">
        <v>1</v>
      </c>
      <c r="BY211" t="s">
        <v>3</v>
      </c>
      <c r="BZ211">
        <v>128</v>
      </c>
      <c r="CA211">
        <v>83</v>
      </c>
      <c r="CF211">
        <v>0</v>
      </c>
      <c r="CG211">
        <v>0</v>
      </c>
      <c r="CM211">
        <v>0</v>
      </c>
      <c r="CN211" t="s">
        <v>1308</v>
      </c>
      <c r="CO211">
        <v>0</v>
      </c>
      <c r="CP211">
        <f t="shared" si="183"/>
        <v>746.99</v>
      </c>
      <c r="CQ211">
        <f t="shared" si="184"/>
        <v>89.619200000000006</v>
      </c>
      <c r="CR211">
        <f t="shared" si="185"/>
        <v>28.940799999999999</v>
      </c>
      <c r="CS211">
        <f t="shared" si="186"/>
        <v>0.91199999999999992</v>
      </c>
      <c r="CT211">
        <f t="shared" si="187"/>
        <v>254.93440000000001</v>
      </c>
      <c r="CU211">
        <f t="shared" si="188"/>
        <v>0</v>
      </c>
      <c r="CV211">
        <f t="shared" si="189"/>
        <v>4.6229999999999993</v>
      </c>
      <c r="CW211">
        <f t="shared" si="190"/>
        <v>1.2500000000000001E-2</v>
      </c>
      <c r="CX211">
        <f t="shared" si="191"/>
        <v>0</v>
      </c>
      <c r="CY211">
        <f t="shared" si="192"/>
        <v>588.44349999999997</v>
      </c>
      <c r="CZ211">
        <f t="shared" si="193"/>
        <v>363.29989999999998</v>
      </c>
      <c r="DC211" t="s">
        <v>3</v>
      </c>
      <c r="DD211" t="s">
        <v>3</v>
      </c>
      <c r="DE211" t="s">
        <v>81</v>
      </c>
      <c r="DF211" t="s">
        <v>81</v>
      </c>
      <c r="DG211" t="s">
        <v>82</v>
      </c>
      <c r="DH211" t="s">
        <v>3</v>
      </c>
      <c r="DI211" t="s">
        <v>82</v>
      </c>
      <c r="DJ211" t="s">
        <v>81</v>
      </c>
      <c r="DK211" t="s">
        <v>3</v>
      </c>
      <c r="DL211" t="s">
        <v>3</v>
      </c>
      <c r="DM211" t="s">
        <v>3</v>
      </c>
      <c r="DN211">
        <v>0</v>
      </c>
      <c r="DO211">
        <v>0</v>
      </c>
      <c r="DP211">
        <v>1</v>
      </c>
      <c r="DQ211">
        <v>1</v>
      </c>
      <c r="DU211">
        <v>1013</v>
      </c>
      <c r="DV211" t="s">
        <v>37</v>
      </c>
      <c r="DW211" t="s">
        <v>37</v>
      </c>
      <c r="DX211">
        <v>1</v>
      </c>
      <c r="EE211">
        <v>39174534</v>
      </c>
      <c r="EF211">
        <v>2</v>
      </c>
      <c r="EG211" t="s">
        <v>17</v>
      </c>
      <c r="EH211">
        <v>0</v>
      </c>
      <c r="EI211" t="s">
        <v>3</v>
      </c>
      <c r="EJ211">
        <v>1</v>
      </c>
      <c r="EK211">
        <v>20001</v>
      </c>
      <c r="EL211" t="s">
        <v>42</v>
      </c>
      <c r="EM211" t="s">
        <v>43</v>
      </c>
      <c r="EO211" t="s">
        <v>85</v>
      </c>
      <c r="EQ211">
        <v>0</v>
      </c>
      <c r="ER211">
        <v>55.01</v>
      </c>
      <c r="ES211">
        <v>14.74</v>
      </c>
      <c r="ET211">
        <v>3.81</v>
      </c>
      <c r="EU211">
        <v>0.12</v>
      </c>
      <c r="EV211">
        <v>36.46</v>
      </c>
      <c r="EW211">
        <v>4.0199999999999996</v>
      </c>
      <c r="EX211">
        <v>0.01</v>
      </c>
      <c r="EY211">
        <v>0</v>
      </c>
      <c r="FQ211">
        <v>0</v>
      </c>
      <c r="FR211">
        <f t="shared" si="194"/>
        <v>0</v>
      </c>
      <c r="FS211">
        <v>0</v>
      </c>
      <c r="FT211" t="s">
        <v>20</v>
      </c>
      <c r="FU211" t="s">
        <v>21</v>
      </c>
      <c r="FX211">
        <v>115.2</v>
      </c>
      <c r="FY211">
        <v>70.55</v>
      </c>
      <c r="GA211" t="s">
        <v>3</v>
      </c>
      <c r="GD211">
        <v>0</v>
      </c>
      <c r="GF211">
        <v>-1818442754</v>
      </c>
      <c r="GG211">
        <v>1</v>
      </c>
      <c r="GH211">
        <v>1</v>
      </c>
      <c r="GI211">
        <v>4</v>
      </c>
      <c r="GJ211">
        <v>0</v>
      </c>
      <c r="GK211">
        <f>ROUND(R211*(R12)/100,2)</f>
        <v>0</v>
      </c>
      <c r="GL211">
        <f t="shared" si="195"/>
        <v>0</v>
      </c>
      <c r="GM211">
        <f t="shared" si="196"/>
        <v>1698.73</v>
      </c>
      <c r="GN211">
        <f t="shared" si="197"/>
        <v>1698.73</v>
      </c>
      <c r="GO211">
        <f t="shared" si="198"/>
        <v>0</v>
      </c>
      <c r="GP211">
        <f t="shared" si="199"/>
        <v>0</v>
      </c>
      <c r="GR211">
        <v>0</v>
      </c>
      <c r="GS211">
        <v>3</v>
      </c>
      <c r="GT211">
        <v>0</v>
      </c>
      <c r="GU211" t="s">
        <v>3</v>
      </c>
      <c r="GV211">
        <f t="shared" si="200"/>
        <v>0</v>
      </c>
      <c r="GW211">
        <v>1</v>
      </c>
      <c r="GX211">
        <f t="shared" si="201"/>
        <v>0</v>
      </c>
      <c r="HA211">
        <v>0</v>
      </c>
      <c r="HB211">
        <v>0</v>
      </c>
      <c r="IK211">
        <v>0</v>
      </c>
    </row>
    <row r="212" spans="1:245" x14ac:dyDescent="0.2">
      <c r="A212">
        <v>18</v>
      </c>
      <c r="B212">
        <v>1</v>
      </c>
      <c r="C212">
        <v>335</v>
      </c>
      <c r="E212" t="s">
        <v>586</v>
      </c>
      <c r="F212" t="s">
        <v>587</v>
      </c>
      <c r="G212" t="s">
        <v>588</v>
      </c>
      <c r="H212" t="s">
        <v>94</v>
      </c>
      <c r="I212">
        <f>I211*J212</f>
        <v>2</v>
      </c>
      <c r="J212">
        <v>1</v>
      </c>
      <c r="O212">
        <f t="shared" si="168"/>
        <v>15364.89</v>
      </c>
      <c r="P212">
        <f t="shared" si="169"/>
        <v>15364.89</v>
      </c>
      <c r="Q212">
        <f t="shared" si="170"/>
        <v>0</v>
      </c>
      <c r="R212">
        <f t="shared" si="171"/>
        <v>0</v>
      </c>
      <c r="S212">
        <f t="shared" si="172"/>
        <v>0</v>
      </c>
      <c r="T212">
        <f t="shared" si="173"/>
        <v>0</v>
      </c>
      <c r="U212">
        <f t="shared" si="174"/>
        <v>0</v>
      </c>
      <c r="V212">
        <f t="shared" si="175"/>
        <v>0</v>
      </c>
      <c r="W212">
        <f t="shared" si="176"/>
        <v>0</v>
      </c>
      <c r="X212">
        <f t="shared" si="177"/>
        <v>0</v>
      </c>
      <c r="Y212">
        <f t="shared" si="178"/>
        <v>0</v>
      </c>
      <c r="AA212">
        <v>39269648</v>
      </c>
      <c r="AB212">
        <f t="shared" si="179"/>
        <v>1263.56</v>
      </c>
      <c r="AC212">
        <f t="shared" si="180"/>
        <v>1263.56</v>
      </c>
      <c r="AD212">
        <f>ROUND((((ET212)-(EU212))+AE212),2)</f>
        <v>0</v>
      </c>
      <c r="AE212">
        <f>ROUND((EU212),2)</f>
        <v>0</v>
      </c>
      <c r="AF212">
        <f>ROUND((EV212),2)</f>
        <v>0</v>
      </c>
      <c r="AG212">
        <f t="shared" si="181"/>
        <v>0</v>
      </c>
      <c r="AH212">
        <f>(EW212)</f>
        <v>0</v>
      </c>
      <c r="AI212">
        <f>(EX212)</f>
        <v>0</v>
      </c>
      <c r="AJ212">
        <f t="shared" si="182"/>
        <v>0</v>
      </c>
      <c r="AK212">
        <v>1263.56</v>
      </c>
      <c r="AL212">
        <v>1263.56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115</v>
      </c>
      <c r="AU212">
        <v>71</v>
      </c>
      <c r="AV212">
        <v>1</v>
      </c>
      <c r="AW212">
        <v>1</v>
      </c>
      <c r="AZ212">
        <v>6.08</v>
      </c>
      <c r="BA212">
        <v>1</v>
      </c>
      <c r="BB212">
        <v>1</v>
      </c>
      <c r="BC212">
        <v>6.08</v>
      </c>
      <c r="BD212" t="s">
        <v>3</v>
      </c>
      <c r="BE212" t="s">
        <v>3</v>
      </c>
      <c r="BF212" t="s">
        <v>3</v>
      </c>
      <c r="BG212" t="s">
        <v>3</v>
      </c>
      <c r="BH212">
        <v>3</v>
      </c>
      <c r="BI212">
        <v>1</v>
      </c>
      <c r="BJ212" t="s">
        <v>589</v>
      </c>
      <c r="BM212">
        <v>20001</v>
      </c>
      <c r="BN212">
        <v>0</v>
      </c>
      <c r="BO212" t="s">
        <v>3</v>
      </c>
      <c r="BP212">
        <v>0</v>
      </c>
      <c r="BQ212">
        <v>2</v>
      </c>
      <c r="BR212">
        <v>0</v>
      </c>
      <c r="BS212">
        <v>1</v>
      </c>
      <c r="BT212">
        <v>1</v>
      </c>
      <c r="BU212">
        <v>1</v>
      </c>
      <c r="BV212">
        <v>1</v>
      </c>
      <c r="BW212">
        <v>1</v>
      </c>
      <c r="BX212">
        <v>1</v>
      </c>
      <c r="BY212" t="s">
        <v>3</v>
      </c>
      <c r="BZ212">
        <v>128</v>
      </c>
      <c r="CA212">
        <v>83</v>
      </c>
      <c r="CF212">
        <v>0</v>
      </c>
      <c r="CG212">
        <v>0</v>
      </c>
      <c r="CM212">
        <v>0</v>
      </c>
      <c r="CN212" t="s">
        <v>3</v>
      </c>
      <c r="CO212">
        <v>0</v>
      </c>
      <c r="CP212">
        <f t="shared" si="183"/>
        <v>15364.89</v>
      </c>
      <c r="CQ212">
        <f t="shared" si="184"/>
        <v>7682.4447999999993</v>
      </c>
      <c r="CR212">
        <f t="shared" si="185"/>
        <v>0</v>
      </c>
      <c r="CS212">
        <f t="shared" si="186"/>
        <v>0</v>
      </c>
      <c r="CT212">
        <f t="shared" si="187"/>
        <v>0</v>
      </c>
      <c r="CU212">
        <f t="shared" si="188"/>
        <v>0</v>
      </c>
      <c r="CV212">
        <f t="shared" si="189"/>
        <v>0</v>
      </c>
      <c r="CW212">
        <f t="shared" si="190"/>
        <v>0</v>
      </c>
      <c r="CX212">
        <f t="shared" si="191"/>
        <v>0</v>
      </c>
      <c r="CY212">
        <f t="shared" si="192"/>
        <v>0</v>
      </c>
      <c r="CZ212">
        <f t="shared" si="193"/>
        <v>0</v>
      </c>
      <c r="DC212" t="s">
        <v>3</v>
      </c>
      <c r="DD212" t="s">
        <v>3</v>
      </c>
      <c r="DE212" t="s">
        <v>3</v>
      </c>
      <c r="DF212" t="s">
        <v>3</v>
      </c>
      <c r="DG212" t="s">
        <v>3</v>
      </c>
      <c r="DH212" t="s">
        <v>3</v>
      </c>
      <c r="DI212" t="s">
        <v>3</v>
      </c>
      <c r="DJ212" t="s">
        <v>3</v>
      </c>
      <c r="DK212" t="s">
        <v>3</v>
      </c>
      <c r="DL212" t="s">
        <v>3</v>
      </c>
      <c r="DM212" t="s">
        <v>3</v>
      </c>
      <c r="DN212">
        <v>0</v>
      </c>
      <c r="DO212">
        <v>0</v>
      </c>
      <c r="DP212">
        <v>1</v>
      </c>
      <c r="DQ212">
        <v>1</v>
      </c>
      <c r="DU212">
        <v>1010</v>
      </c>
      <c r="DV212" t="s">
        <v>94</v>
      </c>
      <c r="DW212" t="s">
        <v>94</v>
      </c>
      <c r="DX212">
        <v>1</v>
      </c>
      <c r="EE212">
        <v>39174534</v>
      </c>
      <c r="EF212">
        <v>2</v>
      </c>
      <c r="EG212" t="s">
        <v>17</v>
      </c>
      <c r="EH212">
        <v>0</v>
      </c>
      <c r="EI212" t="s">
        <v>3</v>
      </c>
      <c r="EJ212">
        <v>1</v>
      </c>
      <c r="EK212">
        <v>20001</v>
      </c>
      <c r="EL212" t="s">
        <v>42</v>
      </c>
      <c r="EM212" t="s">
        <v>43</v>
      </c>
      <c r="EO212" t="s">
        <v>3</v>
      </c>
      <c r="EQ212">
        <v>0</v>
      </c>
      <c r="ER212">
        <v>1263.56</v>
      </c>
      <c r="ES212">
        <v>1263.56</v>
      </c>
      <c r="ET212">
        <v>0</v>
      </c>
      <c r="EU212">
        <v>0</v>
      </c>
      <c r="EV212">
        <v>0</v>
      </c>
      <c r="EW212">
        <v>0</v>
      </c>
      <c r="EX212">
        <v>0</v>
      </c>
      <c r="FQ212">
        <v>0</v>
      </c>
      <c r="FR212">
        <f t="shared" si="194"/>
        <v>0</v>
      </c>
      <c r="FS212">
        <v>0</v>
      </c>
      <c r="FT212" t="s">
        <v>20</v>
      </c>
      <c r="FU212" t="s">
        <v>21</v>
      </c>
      <c r="FX212">
        <v>115.2</v>
      </c>
      <c r="FY212">
        <v>70.55</v>
      </c>
      <c r="GA212" t="s">
        <v>3</v>
      </c>
      <c r="GD212">
        <v>0</v>
      </c>
      <c r="GF212">
        <v>1548624288</v>
      </c>
      <c r="GG212">
        <v>1</v>
      </c>
      <c r="GH212">
        <v>1</v>
      </c>
      <c r="GI212">
        <v>4</v>
      </c>
      <c r="GJ212">
        <v>0</v>
      </c>
      <c r="GK212">
        <f>ROUND(R212*(R12)/100,2)</f>
        <v>0</v>
      </c>
      <c r="GL212">
        <f t="shared" si="195"/>
        <v>0</v>
      </c>
      <c r="GM212">
        <f t="shared" si="196"/>
        <v>15364.89</v>
      </c>
      <c r="GN212">
        <f t="shared" si="197"/>
        <v>15364.89</v>
      </c>
      <c r="GO212">
        <f t="shared" si="198"/>
        <v>0</v>
      </c>
      <c r="GP212">
        <f t="shared" si="199"/>
        <v>0</v>
      </c>
      <c r="GR212">
        <v>0</v>
      </c>
      <c r="GS212">
        <v>3</v>
      </c>
      <c r="GT212">
        <v>0</v>
      </c>
      <c r="GU212" t="s">
        <v>3</v>
      </c>
      <c r="GV212">
        <f t="shared" si="200"/>
        <v>0</v>
      </c>
      <c r="GW212">
        <v>1</v>
      </c>
      <c r="GX212">
        <f t="shared" si="201"/>
        <v>0</v>
      </c>
      <c r="HA212">
        <v>0</v>
      </c>
      <c r="HB212">
        <v>0</v>
      </c>
      <c r="IK212">
        <v>0</v>
      </c>
    </row>
    <row r="213" spans="1:245" x14ac:dyDescent="0.2">
      <c r="A213">
        <v>17</v>
      </c>
      <c r="B213">
        <v>1</v>
      </c>
      <c r="C213">
        <f>ROW(SmtRes!A344)</f>
        <v>344</v>
      </c>
      <c r="D213">
        <f>ROW(EtalonRes!A334)</f>
        <v>334</v>
      </c>
      <c r="E213" t="s">
        <v>590</v>
      </c>
      <c r="F213" t="s">
        <v>591</v>
      </c>
      <c r="G213" t="s">
        <v>592</v>
      </c>
      <c r="H213" t="s">
        <v>37</v>
      </c>
      <c r="I213">
        <v>3</v>
      </c>
      <c r="J213">
        <v>0</v>
      </c>
      <c r="O213">
        <f t="shared" si="168"/>
        <v>383.96</v>
      </c>
      <c r="P213">
        <f t="shared" si="169"/>
        <v>71.87</v>
      </c>
      <c r="Q213">
        <f t="shared" si="170"/>
        <v>37.21</v>
      </c>
      <c r="R213">
        <f t="shared" si="171"/>
        <v>2.74</v>
      </c>
      <c r="S213">
        <f t="shared" si="172"/>
        <v>274.88</v>
      </c>
      <c r="T213">
        <f t="shared" si="173"/>
        <v>0</v>
      </c>
      <c r="U213">
        <f t="shared" si="174"/>
        <v>5.036999999999999</v>
      </c>
      <c r="V213">
        <f t="shared" si="175"/>
        <v>3.7500000000000006E-2</v>
      </c>
      <c r="W213">
        <f t="shared" si="176"/>
        <v>0</v>
      </c>
      <c r="X213">
        <f t="shared" si="177"/>
        <v>319.26</v>
      </c>
      <c r="Y213">
        <f t="shared" si="178"/>
        <v>197.11</v>
      </c>
      <c r="AA213">
        <v>39269648</v>
      </c>
      <c r="AB213">
        <f t="shared" si="179"/>
        <v>21.05</v>
      </c>
      <c r="AC213">
        <f t="shared" si="180"/>
        <v>3.94</v>
      </c>
      <c r="AD213">
        <f>ROUND(((((ET213*1.25))-((EU213*1.25)))+AE213),2)</f>
        <v>2.04</v>
      </c>
      <c r="AE213">
        <f>ROUND(((EU213*1.25)),2)</f>
        <v>0.15</v>
      </c>
      <c r="AF213">
        <f>ROUND(((EV213*1.15)),2)</f>
        <v>15.07</v>
      </c>
      <c r="AG213">
        <f t="shared" si="181"/>
        <v>0</v>
      </c>
      <c r="AH213">
        <f>((EW213*1.15))</f>
        <v>1.6789999999999998</v>
      </c>
      <c r="AI213">
        <f>((EX213*1.25))</f>
        <v>1.2500000000000001E-2</v>
      </c>
      <c r="AJ213">
        <f t="shared" si="182"/>
        <v>0</v>
      </c>
      <c r="AK213">
        <v>18.670000000000002</v>
      </c>
      <c r="AL213">
        <v>3.94</v>
      </c>
      <c r="AM213">
        <v>1.63</v>
      </c>
      <c r="AN213">
        <v>0.12</v>
      </c>
      <c r="AO213">
        <v>13.1</v>
      </c>
      <c r="AP213">
        <v>0</v>
      </c>
      <c r="AQ213">
        <v>1.46</v>
      </c>
      <c r="AR213">
        <v>0.01</v>
      </c>
      <c r="AS213">
        <v>0</v>
      </c>
      <c r="AT213">
        <v>115</v>
      </c>
      <c r="AU213">
        <v>71</v>
      </c>
      <c r="AV213">
        <v>1</v>
      </c>
      <c r="AW213">
        <v>1</v>
      </c>
      <c r="AZ213">
        <v>6.08</v>
      </c>
      <c r="BA213">
        <v>6.08</v>
      </c>
      <c r="BB213">
        <v>6.08</v>
      </c>
      <c r="BC213">
        <v>6.08</v>
      </c>
      <c r="BD213" t="s">
        <v>3</v>
      </c>
      <c r="BE213" t="s">
        <v>3</v>
      </c>
      <c r="BF213" t="s">
        <v>3</v>
      </c>
      <c r="BG213" t="s">
        <v>3</v>
      </c>
      <c r="BH213">
        <v>0</v>
      </c>
      <c r="BI213">
        <v>1</v>
      </c>
      <c r="BJ213" t="s">
        <v>593</v>
      </c>
      <c r="BM213">
        <v>20001</v>
      </c>
      <c r="BN213">
        <v>0</v>
      </c>
      <c r="BO213" t="s">
        <v>3</v>
      </c>
      <c r="BP213">
        <v>0</v>
      </c>
      <c r="BQ213">
        <v>2</v>
      </c>
      <c r="BR213">
        <v>0</v>
      </c>
      <c r="BS213">
        <v>6.08</v>
      </c>
      <c r="BT213">
        <v>1</v>
      </c>
      <c r="BU213">
        <v>1</v>
      </c>
      <c r="BV213">
        <v>1</v>
      </c>
      <c r="BW213">
        <v>1</v>
      </c>
      <c r="BX213">
        <v>1</v>
      </c>
      <c r="BY213" t="s">
        <v>3</v>
      </c>
      <c r="BZ213">
        <v>128</v>
      </c>
      <c r="CA213">
        <v>83</v>
      </c>
      <c r="CF213">
        <v>0</v>
      </c>
      <c r="CG213">
        <v>0</v>
      </c>
      <c r="CM213">
        <v>0</v>
      </c>
      <c r="CN213" t="s">
        <v>1308</v>
      </c>
      <c r="CO213">
        <v>0</v>
      </c>
      <c r="CP213">
        <f t="shared" si="183"/>
        <v>383.96000000000004</v>
      </c>
      <c r="CQ213">
        <f t="shared" si="184"/>
        <v>23.955200000000001</v>
      </c>
      <c r="CR213">
        <f t="shared" si="185"/>
        <v>12.4032</v>
      </c>
      <c r="CS213">
        <f t="shared" si="186"/>
        <v>0.91199999999999992</v>
      </c>
      <c r="CT213">
        <f t="shared" si="187"/>
        <v>91.625600000000006</v>
      </c>
      <c r="CU213">
        <f t="shared" si="188"/>
        <v>0</v>
      </c>
      <c r="CV213">
        <f t="shared" si="189"/>
        <v>1.6789999999999998</v>
      </c>
      <c r="CW213">
        <f t="shared" si="190"/>
        <v>1.2500000000000001E-2</v>
      </c>
      <c r="CX213">
        <f t="shared" si="191"/>
        <v>0</v>
      </c>
      <c r="CY213">
        <f t="shared" si="192"/>
        <v>319.26299999999998</v>
      </c>
      <c r="CZ213">
        <f t="shared" si="193"/>
        <v>197.11019999999999</v>
      </c>
      <c r="DC213" t="s">
        <v>3</v>
      </c>
      <c r="DD213" t="s">
        <v>3</v>
      </c>
      <c r="DE213" t="s">
        <v>81</v>
      </c>
      <c r="DF213" t="s">
        <v>81</v>
      </c>
      <c r="DG213" t="s">
        <v>82</v>
      </c>
      <c r="DH213" t="s">
        <v>3</v>
      </c>
      <c r="DI213" t="s">
        <v>82</v>
      </c>
      <c r="DJ213" t="s">
        <v>81</v>
      </c>
      <c r="DK213" t="s">
        <v>3</v>
      </c>
      <c r="DL213" t="s">
        <v>3</v>
      </c>
      <c r="DM213" t="s">
        <v>3</v>
      </c>
      <c r="DN213">
        <v>0</v>
      </c>
      <c r="DO213">
        <v>0</v>
      </c>
      <c r="DP213">
        <v>1</v>
      </c>
      <c r="DQ213">
        <v>1</v>
      </c>
      <c r="DU213">
        <v>1013</v>
      </c>
      <c r="DV213" t="s">
        <v>37</v>
      </c>
      <c r="DW213" t="s">
        <v>37</v>
      </c>
      <c r="DX213">
        <v>1</v>
      </c>
      <c r="EE213">
        <v>39174534</v>
      </c>
      <c r="EF213">
        <v>2</v>
      </c>
      <c r="EG213" t="s">
        <v>17</v>
      </c>
      <c r="EH213">
        <v>0</v>
      </c>
      <c r="EI213" t="s">
        <v>3</v>
      </c>
      <c r="EJ213">
        <v>1</v>
      </c>
      <c r="EK213">
        <v>20001</v>
      </c>
      <c r="EL213" t="s">
        <v>42</v>
      </c>
      <c r="EM213" t="s">
        <v>43</v>
      </c>
      <c r="EO213" t="s">
        <v>85</v>
      </c>
      <c r="EQ213">
        <v>0</v>
      </c>
      <c r="ER213">
        <v>18.670000000000002</v>
      </c>
      <c r="ES213">
        <v>3.94</v>
      </c>
      <c r="ET213">
        <v>1.63</v>
      </c>
      <c r="EU213">
        <v>0.12</v>
      </c>
      <c r="EV213">
        <v>13.1</v>
      </c>
      <c r="EW213">
        <v>1.46</v>
      </c>
      <c r="EX213">
        <v>0.01</v>
      </c>
      <c r="EY213">
        <v>0</v>
      </c>
      <c r="FQ213">
        <v>0</v>
      </c>
      <c r="FR213">
        <f t="shared" si="194"/>
        <v>0</v>
      </c>
      <c r="FS213">
        <v>0</v>
      </c>
      <c r="FT213" t="s">
        <v>20</v>
      </c>
      <c r="FU213" t="s">
        <v>21</v>
      </c>
      <c r="FX213">
        <v>115.2</v>
      </c>
      <c r="FY213">
        <v>70.55</v>
      </c>
      <c r="GA213" t="s">
        <v>3</v>
      </c>
      <c r="GD213">
        <v>0</v>
      </c>
      <c r="GF213">
        <v>501212962</v>
      </c>
      <c r="GG213">
        <v>1</v>
      </c>
      <c r="GH213">
        <v>1</v>
      </c>
      <c r="GI213">
        <v>4</v>
      </c>
      <c r="GJ213">
        <v>0</v>
      </c>
      <c r="GK213">
        <f>ROUND(R213*(R12)/100,2)</f>
        <v>0</v>
      </c>
      <c r="GL213">
        <f t="shared" si="195"/>
        <v>0</v>
      </c>
      <c r="GM213">
        <f t="shared" si="196"/>
        <v>900.33</v>
      </c>
      <c r="GN213">
        <f t="shared" si="197"/>
        <v>900.33</v>
      </c>
      <c r="GO213">
        <f t="shared" si="198"/>
        <v>0</v>
      </c>
      <c r="GP213">
        <f t="shared" si="199"/>
        <v>0</v>
      </c>
      <c r="GR213">
        <v>0</v>
      </c>
      <c r="GS213">
        <v>3</v>
      </c>
      <c r="GT213">
        <v>0</v>
      </c>
      <c r="GU213" t="s">
        <v>3</v>
      </c>
      <c r="GV213">
        <f t="shared" si="200"/>
        <v>0</v>
      </c>
      <c r="GW213">
        <v>1</v>
      </c>
      <c r="GX213">
        <f t="shared" si="201"/>
        <v>0</v>
      </c>
      <c r="HA213">
        <v>0</v>
      </c>
      <c r="HB213">
        <v>0</v>
      </c>
      <c r="IK213">
        <v>0</v>
      </c>
    </row>
    <row r="214" spans="1:245" x14ac:dyDescent="0.2">
      <c r="A214">
        <v>18</v>
      </c>
      <c r="B214">
        <v>1</v>
      </c>
      <c r="C214">
        <v>344</v>
      </c>
      <c r="E214" t="s">
        <v>594</v>
      </c>
      <c r="F214" t="s">
        <v>595</v>
      </c>
      <c r="G214" t="s">
        <v>596</v>
      </c>
      <c r="H214" t="s">
        <v>94</v>
      </c>
      <c r="I214">
        <f>I213*J214</f>
        <v>1</v>
      </c>
      <c r="J214">
        <v>0.33333333333333331</v>
      </c>
      <c r="O214">
        <f t="shared" si="168"/>
        <v>2256.35</v>
      </c>
      <c r="P214">
        <f t="shared" si="169"/>
        <v>2256.35</v>
      </c>
      <c r="Q214">
        <f t="shared" si="170"/>
        <v>0</v>
      </c>
      <c r="R214">
        <f t="shared" si="171"/>
        <v>0</v>
      </c>
      <c r="S214">
        <f t="shared" si="172"/>
        <v>0</v>
      </c>
      <c r="T214">
        <f t="shared" si="173"/>
        <v>0</v>
      </c>
      <c r="U214">
        <f t="shared" si="174"/>
        <v>0</v>
      </c>
      <c r="V214">
        <f t="shared" si="175"/>
        <v>0</v>
      </c>
      <c r="W214">
        <f t="shared" si="176"/>
        <v>0</v>
      </c>
      <c r="X214">
        <f t="shared" si="177"/>
        <v>0</v>
      </c>
      <c r="Y214">
        <f t="shared" si="178"/>
        <v>0</v>
      </c>
      <c r="AA214">
        <v>39269648</v>
      </c>
      <c r="AB214">
        <f t="shared" si="179"/>
        <v>371.11</v>
      </c>
      <c r="AC214">
        <f t="shared" si="180"/>
        <v>371.11</v>
      </c>
      <c r="AD214">
        <f>ROUND((((ET214)-(EU214))+AE214),2)</f>
        <v>0</v>
      </c>
      <c r="AE214">
        <f>ROUND((EU214),2)</f>
        <v>0</v>
      </c>
      <c r="AF214">
        <f>ROUND((EV214),2)</f>
        <v>0</v>
      </c>
      <c r="AG214">
        <f t="shared" si="181"/>
        <v>0</v>
      </c>
      <c r="AH214">
        <f>(EW214)</f>
        <v>0</v>
      </c>
      <c r="AI214">
        <f>(EX214)</f>
        <v>0</v>
      </c>
      <c r="AJ214">
        <f t="shared" si="182"/>
        <v>0</v>
      </c>
      <c r="AK214">
        <v>371.11</v>
      </c>
      <c r="AL214">
        <v>371.11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115</v>
      </c>
      <c r="AU214">
        <v>71</v>
      </c>
      <c r="AV214">
        <v>1</v>
      </c>
      <c r="AW214">
        <v>1</v>
      </c>
      <c r="AZ214">
        <v>6.08</v>
      </c>
      <c r="BA214">
        <v>1</v>
      </c>
      <c r="BB214">
        <v>1</v>
      </c>
      <c r="BC214">
        <v>6.08</v>
      </c>
      <c r="BD214" t="s">
        <v>3</v>
      </c>
      <c r="BE214" t="s">
        <v>3</v>
      </c>
      <c r="BF214" t="s">
        <v>3</v>
      </c>
      <c r="BG214" t="s">
        <v>3</v>
      </c>
      <c r="BH214">
        <v>3</v>
      </c>
      <c r="BI214">
        <v>1</v>
      </c>
      <c r="BJ214" t="s">
        <v>597</v>
      </c>
      <c r="BM214">
        <v>20001</v>
      </c>
      <c r="BN214">
        <v>0</v>
      </c>
      <c r="BO214" t="s">
        <v>3</v>
      </c>
      <c r="BP214">
        <v>0</v>
      </c>
      <c r="BQ214">
        <v>2</v>
      </c>
      <c r="BR214">
        <v>0</v>
      </c>
      <c r="BS214">
        <v>1</v>
      </c>
      <c r="BT214">
        <v>1</v>
      </c>
      <c r="BU214">
        <v>1</v>
      </c>
      <c r="BV214">
        <v>1</v>
      </c>
      <c r="BW214">
        <v>1</v>
      </c>
      <c r="BX214">
        <v>1</v>
      </c>
      <c r="BY214" t="s">
        <v>3</v>
      </c>
      <c r="BZ214">
        <v>128</v>
      </c>
      <c r="CA214">
        <v>83</v>
      </c>
      <c r="CF214">
        <v>0</v>
      </c>
      <c r="CG214">
        <v>0</v>
      </c>
      <c r="CM214">
        <v>0</v>
      </c>
      <c r="CN214" t="s">
        <v>3</v>
      </c>
      <c r="CO214">
        <v>0</v>
      </c>
      <c r="CP214">
        <f t="shared" si="183"/>
        <v>2256.35</v>
      </c>
      <c r="CQ214">
        <f t="shared" si="184"/>
        <v>2256.3488000000002</v>
      </c>
      <c r="CR214">
        <f t="shared" si="185"/>
        <v>0</v>
      </c>
      <c r="CS214">
        <f t="shared" si="186"/>
        <v>0</v>
      </c>
      <c r="CT214">
        <f t="shared" si="187"/>
        <v>0</v>
      </c>
      <c r="CU214">
        <f t="shared" si="188"/>
        <v>0</v>
      </c>
      <c r="CV214">
        <f t="shared" si="189"/>
        <v>0</v>
      </c>
      <c r="CW214">
        <f t="shared" si="190"/>
        <v>0</v>
      </c>
      <c r="CX214">
        <f t="shared" si="191"/>
        <v>0</v>
      </c>
      <c r="CY214">
        <f t="shared" si="192"/>
        <v>0</v>
      </c>
      <c r="CZ214">
        <f t="shared" si="193"/>
        <v>0</v>
      </c>
      <c r="DC214" t="s">
        <v>3</v>
      </c>
      <c r="DD214" t="s">
        <v>3</v>
      </c>
      <c r="DE214" t="s">
        <v>3</v>
      </c>
      <c r="DF214" t="s">
        <v>3</v>
      </c>
      <c r="DG214" t="s">
        <v>3</v>
      </c>
      <c r="DH214" t="s">
        <v>3</v>
      </c>
      <c r="DI214" t="s">
        <v>3</v>
      </c>
      <c r="DJ214" t="s">
        <v>3</v>
      </c>
      <c r="DK214" t="s">
        <v>3</v>
      </c>
      <c r="DL214" t="s">
        <v>3</v>
      </c>
      <c r="DM214" t="s">
        <v>3</v>
      </c>
      <c r="DN214">
        <v>0</v>
      </c>
      <c r="DO214">
        <v>0</v>
      </c>
      <c r="DP214">
        <v>1</v>
      </c>
      <c r="DQ214">
        <v>1</v>
      </c>
      <c r="DU214">
        <v>1010</v>
      </c>
      <c r="DV214" t="s">
        <v>94</v>
      </c>
      <c r="DW214" t="s">
        <v>94</v>
      </c>
      <c r="DX214">
        <v>1</v>
      </c>
      <c r="EE214">
        <v>39174534</v>
      </c>
      <c r="EF214">
        <v>2</v>
      </c>
      <c r="EG214" t="s">
        <v>17</v>
      </c>
      <c r="EH214">
        <v>0</v>
      </c>
      <c r="EI214" t="s">
        <v>3</v>
      </c>
      <c r="EJ214">
        <v>1</v>
      </c>
      <c r="EK214">
        <v>20001</v>
      </c>
      <c r="EL214" t="s">
        <v>42</v>
      </c>
      <c r="EM214" t="s">
        <v>43</v>
      </c>
      <c r="EO214" t="s">
        <v>3</v>
      </c>
      <c r="EQ214">
        <v>0</v>
      </c>
      <c r="ER214">
        <v>371.11</v>
      </c>
      <c r="ES214">
        <v>371.11</v>
      </c>
      <c r="ET214">
        <v>0</v>
      </c>
      <c r="EU214">
        <v>0</v>
      </c>
      <c r="EV214">
        <v>0</v>
      </c>
      <c r="EW214">
        <v>0</v>
      </c>
      <c r="EX214">
        <v>0</v>
      </c>
      <c r="FQ214">
        <v>0</v>
      </c>
      <c r="FR214">
        <f t="shared" si="194"/>
        <v>0</v>
      </c>
      <c r="FS214">
        <v>0</v>
      </c>
      <c r="FT214" t="s">
        <v>20</v>
      </c>
      <c r="FU214" t="s">
        <v>21</v>
      </c>
      <c r="FX214">
        <v>115.2</v>
      </c>
      <c r="FY214">
        <v>70.55</v>
      </c>
      <c r="GA214" t="s">
        <v>3</v>
      </c>
      <c r="GD214">
        <v>0</v>
      </c>
      <c r="GF214">
        <v>-1439338545</v>
      </c>
      <c r="GG214">
        <v>1</v>
      </c>
      <c r="GH214">
        <v>1</v>
      </c>
      <c r="GI214">
        <v>4</v>
      </c>
      <c r="GJ214">
        <v>0</v>
      </c>
      <c r="GK214">
        <f>ROUND(R214*(R12)/100,2)</f>
        <v>0</v>
      </c>
      <c r="GL214">
        <f t="shared" si="195"/>
        <v>0</v>
      </c>
      <c r="GM214">
        <f t="shared" si="196"/>
        <v>2256.35</v>
      </c>
      <c r="GN214">
        <f t="shared" si="197"/>
        <v>2256.35</v>
      </c>
      <c r="GO214">
        <f t="shared" si="198"/>
        <v>0</v>
      </c>
      <c r="GP214">
        <f t="shared" si="199"/>
        <v>0</v>
      </c>
      <c r="GR214">
        <v>0</v>
      </c>
      <c r="GS214">
        <v>3</v>
      </c>
      <c r="GT214">
        <v>0</v>
      </c>
      <c r="GU214" t="s">
        <v>3</v>
      </c>
      <c r="GV214">
        <f t="shared" si="200"/>
        <v>0</v>
      </c>
      <c r="GW214">
        <v>1</v>
      </c>
      <c r="GX214">
        <f t="shared" si="201"/>
        <v>0</v>
      </c>
      <c r="HA214">
        <v>0</v>
      </c>
      <c r="HB214">
        <v>0</v>
      </c>
      <c r="IK214">
        <v>0</v>
      </c>
    </row>
    <row r="215" spans="1:245" x14ac:dyDescent="0.2">
      <c r="A215">
        <v>18</v>
      </c>
      <c r="B215">
        <v>1</v>
      </c>
      <c r="C215">
        <v>343</v>
      </c>
      <c r="E215" t="s">
        <v>598</v>
      </c>
      <c r="F215" t="s">
        <v>599</v>
      </c>
      <c r="G215" t="s">
        <v>600</v>
      </c>
      <c r="H215" t="s">
        <v>94</v>
      </c>
      <c r="I215">
        <f>I213*J215</f>
        <v>2</v>
      </c>
      <c r="J215">
        <v>0.66666666666666663</v>
      </c>
      <c r="O215">
        <f t="shared" si="168"/>
        <v>2499.4899999999998</v>
      </c>
      <c r="P215">
        <f t="shared" si="169"/>
        <v>2499.4899999999998</v>
      </c>
      <c r="Q215">
        <f t="shared" si="170"/>
        <v>0</v>
      </c>
      <c r="R215">
        <f t="shared" si="171"/>
        <v>0</v>
      </c>
      <c r="S215">
        <f t="shared" si="172"/>
        <v>0</v>
      </c>
      <c r="T215">
        <f t="shared" si="173"/>
        <v>0</v>
      </c>
      <c r="U215">
        <f t="shared" si="174"/>
        <v>0</v>
      </c>
      <c r="V215">
        <f t="shared" si="175"/>
        <v>0</v>
      </c>
      <c r="W215">
        <f t="shared" si="176"/>
        <v>0</v>
      </c>
      <c r="X215">
        <f t="shared" si="177"/>
        <v>0</v>
      </c>
      <c r="Y215">
        <f t="shared" si="178"/>
        <v>0</v>
      </c>
      <c r="AA215">
        <v>39269648</v>
      </c>
      <c r="AB215">
        <f t="shared" si="179"/>
        <v>205.55</v>
      </c>
      <c r="AC215">
        <f t="shared" si="180"/>
        <v>205.55</v>
      </c>
      <c r="AD215">
        <f>ROUND((((ET215)-(EU215))+AE215),2)</f>
        <v>0</v>
      </c>
      <c r="AE215">
        <f>ROUND((EU215),2)</f>
        <v>0</v>
      </c>
      <c r="AF215">
        <f>ROUND((EV215),2)</f>
        <v>0</v>
      </c>
      <c r="AG215">
        <f t="shared" si="181"/>
        <v>0</v>
      </c>
      <c r="AH215">
        <f>(EW215)</f>
        <v>0</v>
      </c>
      <c r="AI215">
        <f>(EX215)</f>
        <v>0</v>
      </c>
      <c r="AJ215">
        <f t="shared" si="182"/>
        <v>0</v>
      </c>
      <c r="AK215">
        <v>205.55</v>
      </c>
      <c r="AL215">
        <v>205.55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115</v>
      </c>
      <c r="AU215">
        <v>71</v>
      </c>
      <c r="AV215">
        <v>1</v>
      </c>
      <c r="AW215">
        <v>1</v>
      </c>
      <c r="AZ215">
        <v>6.08</v>
      </c>
      <c r="BA215">
        <v>1</v>
      </c>
      <c r="BB215">
        <v>1</v>
      </c>
      <c r="BC215">
        <v>6.08</v>
      </c>
      <c r="BD215" t="s">
        <v>3</v>
      </c>
      <c r="BE215" t="s">
        <v>3</v>
      </c>
      <c r="BF215" t="s">
        <v>3</v>
      </c>
      <c r="BG215" t="s">
        <v>3</v>
      </c>
      <c r="BH215">
        <v>3</v>
      </c>
      <c r="BI215">
        <v>1</v>
      </c>
      <c r="BJ215" t="s">
        <v>601</v>
      </c>
      <c r="BM215">
        <v>20001</v>
      </c>
      <c r="BN215">
        <v>0</v>
      </c>
      <c r="BO215" t="s">
        <v>3</v>
      </c>
      <c r="BP215">
        <v>0</v>
      </c>
      <c r="BQ215">
        <v>2</v>
      </c>
      <c r="BR215">
        <v>0</v>
      </c>
      <c r="BS215">
        <v>1</v>
      </c>
      <c r="BT215">
        <v>1</v>
      </c>
      <c r="BU215">
        <v>1</v>
      </c>
      <c r="BV215">
        <v>1</v>
      </c>
      <c r="BW215">
        <v>1</v>
      </c>
      <c r="BX215">
        <v>1</v>
      </c>
      <c r="BY215" t="s">
        <v>3</v>
      </c>
      <c r="BZ215">
        <v>128</v>
      </c>
      <c r="CA215">
        <v>83</v>
      </c>
      <c r="CF215">
        <v>0</v>
      </c>
      <c r="CG215">
        <v>0</v>
      </c>
      <c r="CM215">
        <v>0</v>
      </c>
      <c r="CN215" t="s">
        <v>3</v>
      </c>
      <c r="CO215">
        <v>0</v>
      </c>
      <c r="CP215">
        <f t="shared" si="183"/>
        <v>2499.4899999999998</v>
      </c>
      <c r="CQ215">
        <f t="shared" si="184"/>
        <v>1249.7440000000001</v>
      </c>
      <c r="CR215">
        <f t="shared" si="185"/>
        <v>0</v>
      </c>
      <c r="CS215">
        <f t="shared" si="186"/>
        <v>0</v>
      </c>
      <c r="CT215">
        <f t="shared" si="187"/>
        <v>0</v>
      </c>
      <c r="CU215">
        <f t="shared" si="188"/>
        <v>0</v>
      </c>
      <c r="CV215">
        <f t="shared" si="189"/>
        <v>0</v>
      </c>
      <c r="CW215">
        <f t="shared" si="190"/>
        <v>0</v>
      </c>
      <c r="CX215">
        <f t="shared" si="191"/>
        <v>0</v>
      </c>
      <c r="CY215">
        <f t="shared" si="192"/>
        <v>0</v>
      </c>
      <c r="CZ215">
        <f t="shared" si="193"/>
        <v>0</v>
      </c>
      <c r="DC215" t="s">
        <v>3</v>
      </c>
      <c r="DD215" t="s">
        <v>3</v>
      </c>
      <c r="DE215" t="s">
        <v>3</v>
      </c>
      <c r="DF215" t="s">
        <v>3</v>
      </c>
      <c r="DG215" t="s">
        <v>3</v>
      </c>
      <c r="DH215" t="s">
        <v>3</v>
      </c>
      <c r="DI215" t="s">
        <v>3</v>
      </c>
      <c r="DJ215" t="s">
        <v>3</v>
      </c>
      <c r="DK215" t="s">
        <v>3</v>
      </c>
      <c r="DL215" t="s">
        <v>3</v>
      </c>
      <c r="DM215" t="s">
        <v>3</v>
      </c>
      <c r="DN215">
        <v>0</v>
      </c>
      <c r="DO215">
        <v>0</v>
      </c>
      <c r="DP215">
        <v>1</v>
      </c>
      <c r="DQ215">
        <v>1</v>
      </c>
      <c r="DU215">
        <v>1010</v>
      </c>
      <c r="DV215" t="s">
        <v>94</v>
      </c>
      <c r="DW215" t="s">
        <v>94</v>
      </c>
      <c r="DX215">
        <v>1</v>
      </c>
      <c r="EE215">
        <v>39174534</v>
      </c>
      <c r="EF215">
        <v>2</v>
      </c>
      <c r="EG215" t="s">
        <v>17</v>
      </c>
      <c r="EH215">
        <v>0</v>
      </c>
      <c r="EI215" t="s">
        <v>3</v>
      </c>
      <c r="EJ215">
        <v>1</v>
      </c>
      <c r="EK215">
        <v>20001</v>
      </c>
      <c r="EL215" t="s">
        <v>42</v>
      </c>
      <c r="EM215" t="s">
        <v>43</v>
      </c>
      <c r="EO215" t="s">
        <v>3</v>
      </c>
      <c r="EQ215">
        <v>0</v>
      </c>
      <c r="ER215">
        <v>205.55</v>
      </c>
      <c r="ES215">
        <v>205.55</v>
      </c>
      <c r="ET215">
        <v>0</v>
      </c>
      <c r="EU215">
        <v>0</v>
      </c>
      <c r="EV215">
        <v>0</v>
      </c>
      <c r="EW215">
        <v>0</v>
      </c>
      <c r="EX215">
        <v>0</v>
      </c>
      <c r="FQ215">
        <v>0</v>
      </c>
      <c r="FR215">
        <f t="shared" si="194"/>
        <v>0</v>
      </c>
      <c r="FS215">
        <v>0</v>
      </c>
      <c r="FT215" t="s">
        <v>20</v>
      </c>
      <c r="FU215" t="s">
        <v>21</v>
      </c>
      <c r="FX215">
        <v>115.2</v>
      </c>
      <c r="FY215">
        <v>70.55</v>
      </c>
      <c r="GA215" t="s">
        <v>3</v>
      </c>
      <c r="GD215">
        <v>0</v>
      </c>
      <c r="GF215">
        <v>45077067</v>
      </c>
      <c r="GG215">
        <v>1</v>
      </c>
      <c r="GH215">
        <v>1</v>
      </c>
      <c r="GI215">
        <v>4</v>
      </c>
      <c r="GJ215">
        <v>0</v>
      </c>
      <c r="GK215">
        <f>ROUND(R215*(R12)/100,2)</f>
        <v>0</v>
      </c>
      <c r="GL215">
        <f t="shared" si="195"/>
        <v>0</v>
      </c>
      <c r="GM215">
        <f t="shared" si="196"/>
        <v>2499.4899999999998</v>
      </c>
      <c r="GN215">
        <f t="shared" si="197"/>
        <v>2499.4899999999998</v>
      </c>
      <c r="GO215">
        <f t="shared" si="198"/>
        <v>0</v>
      </c>
      <c r="GP215">
        <f t="shared" si="199"/>
        <v>0</v>
      </c>
      <c r="GR215">
        <v>0</v>
      </c>
      <c r="GS215">
        <v>3</v>
      </c>
      <c r="GT215">
        <v>0</v>
      </c>
      <c r="GU215" t="s">
        <v>3</v>
      </c>
      <c r="GV215">
        <f t="shared" si="200"/>
        <v>0</v>
      </c>
      <c r="GW215">
        <v>1</v>
      </c>
      <c r="GX215">
        <f t="shared" si="201"/>
        <v>0</v>
      </c>
      <c r="HA215">
        <v>0</v>
      </c>
      <c r="HB215">
        <v>0</v>
      </c>
      <c r="IK215">
        <v>0</v>
      </c>
    </row>
    <row r="216" spans="1:245" x14ac:dyDescent="0.2">
      <c r="A216">
        <v>17</v>
      </c>
      <c r="B216">
        <v>1</v>
      </c>
      <c r="C216">
        <f>ROW(SmtRes!A363)</f>
        <v>363</v>
      </c>
      <c r="D216">
        <f>ROW(EtalonRes!A351)</f>
        <v>351</v>
      </c>
      <c r="E216" t="s">
        <v>602</v>
      </c>
      <c r="F216" t="s">
        <v>603</v>
      </c>
      <c r="G216" t="s">
        <v>604</v>
      </c>
      <c r="H216" t="s">
        <v>15</v>
      </c>
      <c r="I216">
        <v>0.76100000000000001</v>
      </c>
      <c r="J216">
        <v>0</v>
      </c>
      <c r="O216">
        <f t="shared" si="168"/>
        <v>7006.39</v>
      </c>
      <c r="P216">
        <f t="shared" si="169"/>
        <v>1757.89</v>
      </c>
      <c r="Q216">
        <f t="shared" si="170"/>
        <v>595.25</v>
      </c>
      <c r="R216">
        <f t="shared" si="171"/>
        <v>50.71</v>
      </c>
      <c r="S216">
        <f t="shared" si="172"/>
        <v>4653.25</v>
      </c>
      <c r="T216">
        <f t="shared" si="173"/>
        <v>0</v>
      </c>
      <c r="U216">
        <f t="shared" si="174"/>
        <v>87.567508999999987</v>
      </c>
      <c r="V216">
        <f t="shared" si="175"/>
        <v>0.67538750000000003</v>
      </c>
      <c r="W216">
        <f t="shared" si="176"/>
        <v>0</v>
      </c>
      <c r="X216">
        <f t="shared" si="177"/>
        <v>5409.55</v>
      </c>
      <c r="Y216">
        <f t="shared" si="178"/>
        <v>3339.81</v>
      </c>
      <c r="AA216">
        <v>39269648</v>
      </c>
      <c r="AB216">
        <f t="shared" si="179"/>
        <v>1514.28</v>
      </c>
      <c r="AC216">
        <f t="shared" si="180"/>
        <v>379.93</v>
      </c>
      <c r="AD216">
        <f>ROUND(((((ET216*1.25))-((EU216*1.25)))+AE216),2)</f>
        <v>128.65</v>
      </c>
      <c r="AE216">
        <f>ROUND(((EU216*1.25)),2)</f>
        <v>10.96</v>
      </c>
      <c r="AF216">
        <f>ROUND(((EV216*1.15)),2)</f>
        <v>1005.7</v>
      </c>
      <c r="AG216">
        <f t="shared" si="181"/>
        <v>0</v>
      </c>
      <c r="AH216">
        <f>((EW216*1.15))</f>
        <v>115.06899999999999</v>
      </c>
      <c r="AI216">
        <f>((EX216*1.25))</f>
        <v>0.88749999999999996</v>
      </c>
      <c r="AJ216">
        <f t="shared" si="182"/>
        <v>0</v>
      </c>
      <c r="AK216">
        <v>1357.37</v>
      </c>
      <c r="AL216">
        <v>379.93</v>
      </c>
      <c r="AM216">
        <v>102.92</v>
      </c>
      <c r="AN216">
        <v>8.77</v>
      </c>
      <c r="AO216">
        <v>874.52</v>
      </c>
      <c r="AP216">
        <v>0</v>
      </c>
      <c r="AQ216">
        <v>100.06</v>
      </c>
      <c r="AR216">
        <v>0.71</v>
      </c>
      <c r="AS216">
        <v>0</v>
      </c>
      <c r="AT216">
        <v>115</v>
      </c>
      <c r="AU216">
        <v>71</v>
      </c>
      <c r="AV216">
        <v>1</v>
      </c>
      <c r="AW216">
        <v>1</v>
      </c>
      <c r="AZ216">
        <v>6.08</v>
      </c>
      <c r="BA216">
        <v>6.08</v>
      </c>
      <c r="BB216">
        <v>6.08</v>
      </c>
      <c r="BC216">
        <v>6.08</v>
      </c>
      <c r="BD216" t="s">
        <v>3</v>
      </c>
      <c r="BE216" t="s">
        <v>3</v>
      </c>
      <c r="BF216" t="s">
        <v>3</v>
      </c>
      <c r="BG216" t="s">
        <v>3</v>
      </c>
      <c r="BH216">
        <v>0</v>
      </c>
      <c r="BI216">
        <v>1</v>
      </c>
      <c r="BJ216" t="s">
        <v>605</v>
      </c>
      <c r="BM216">
        <v>20001</v>
      </c>
      <c r="BN216">
        <v>0</v>
      </c>
      <c r="BO216" t="s">
        <v>3</v>
      </c>
      <c r="BP216">
        <v>0</v>
      </c>
      <c r="BQ216">
        <v>2</v>
      </c>
      <c r="BR216">
        <v>0</v>
      </c>
      <c r="BS216">
        <v>6.08</v>
      </c>
      <c r="BT216">
        <v>1</v>
      </c>
      <c r="BU216">
        <v>1</v>
      </c>
      <c r="BV216">
        <v>1</v>
      </c>
      <c r="BW216">
        <v>1</v>
      </c>
      <c r="BX216">
        <v>1</v>
      </c>
      <c r="BY216" t="s">
        <v>3</v>
      </c>
      <c r="BZ216">
        <v>128</v>
      </c>
      <c r="CA216">
        <v>83</v>
      </c>
      <c r="CF216">
        <v>0</v>
      </c>
      <c r="CG216">
        <v>0</v>
      </c>
      <c r="CM216">
        <v>0</v>
      </c>
      <c r="CN216" t="s">
        <v>1308</v>
      </c>
      <c r="CO216">
        <v>0</v>
      </c>
      <c r="CP216">
        <f t="shared" si="183"/>
        <v>7006.39</v>
      </c>
      <c r="CQ216">
        <f t="shared" si="184"/>
        <v>2309.9744000000001</v>
      </c>
      <c r="CR216">
        <f t="shared" si="185"/>
        <v>782.19200000000001</v>
      </c>
      <c r="CS216">
        <f t="shared" si="186"/>
        <v>66.636800000000008</v>
      </c>
      <c r="CT216">
        <f t="shared" si="187"/>
        <v>6114.6559999999999</v>
      </c>
      <c r="CU216">
        <f t="shared" si="188"/>
        <v>0</v>
      </c>
      <c r="CV216">
        <f t="shared" si="189"/>
        <v>115.06899999999999</v>
      </c>
      <c r="CW216">
        <f t="shared" si="190"/>
        <v>0.88749999999999996</v>
      </c>
      <c r="CX216">
        <f t="shared" si="191"/>
        <v>0</v>
      </c>
      <c r="CY216">
        <f t="shared" si="192"/>
        <v>5409.5540000000001</v>
      </c>
      <c r="CZ216">
        <f t="shared" si="193"/>
        <v>3339.8115999999995</v>
      </c>
      <c r="DC216" t="s">
        <v>3</v>
      </c>
      <c r="DD216" t="s">
        <v>3</v>
      </c>
      <c r="DE216" t="s">
        <v>81</v>
      </c>
      <c r="DF216" t="s">
        <v>81</v>
      </c>
      <c r="DG216" t="s">
        <v>82</v>
      </c>
      <c r="DH216" t="s">
        <v>3</v>
      </c>
      <c r="DI216" t="s">
        <v>82</v>
      </c>
      <c r="DJ216" t="s">
        <v>81</v>
      </c>
      <c r="DK216" t="s">
        <v>3</v>
      </c>
      <c r="DL216" t="s">
        <v>3</v>
      </c>
      <c r="DM216" t="s">
        <v>3</v>
      </c>
      <c r="DN216">
        <v>0</v>
      </c>
      <c r="DO216">
        <v>0</v>
      </c>
      <c r="DP216">
        <v>1</v>
      </c>
      <c r="DQ216">
        <v>1</v>
      </c>
      <c r="DU216">
        <v>1005</v>
      </c>
      <c r="DV216" t="s">
        <v>15</v>
      </c>
      <c r="DW216" t="s">
        <v>15</v>
      </c>
      <c r="DX216">
        <v>100</v>
      </c>
      <c r="EE216">
        <v>39174534</v>
      </c>
      <c r="EF216">
        <v>2</v>
      </c>
      <c r="EG216" t="s">
        <v>17</v>
      </c>
      <c r="EH216">
        <v>0</v>
      </c>
      <c r="EI216" t="s">
        <v>3</v>
      </c>
      <c r="EJ216">
        <v>1</v>
      </c>
      <c r="EK216">
        <v>20001</v>
      </c>
      <c r="EL216" t="s">
        <v>42</v>
      </c>
      <c r="EM216" t="s">
        <v>43</v>
      </c>
      <c r="EO216" t="s">
        <v>85</v>
      </c>
      <c r="EQ216">
        <v>0</v>
      </c>
      <c r="ER216">
        <v>1357.37</v>
      </c>
      <c r="ES216">
        <v>379.93</v>
      </c>
      <c r="ET216">
        <v>102.92</v>
      </c>
      <c r="EU216">
        <v>8.77</v>
      </c>
      <c r="EV216">
        <v>874.52</v>
      </c>
      <c r="EW216">
        <v>100.06</v>
      </c>
      <c r="EX216">
        <v>0.71</v>
      </c>
      <c r="EY216">
        <v>0</v>
      </c>
      <c r="FQ216">
        <v>0</v>
      </c>
      <c r="FR216">
        <f t="shared" si="194"/>
        <v>0</v>
      </c>
      <c r="FS216">
        <v>0</v>
      </c>
      <c r="FT216" t="s">
        <v>20</v>
      </c>
      <c r="FU216" t="s">
        <v>21</v>
      </c>
      <c r="FX216">
        <v>115.2</v>
      </c>
      <c r="FY216">
        <v>70.55</v>
      </c>
      <c r="GA216" t="s">
        <v>3</v>
      </c>
      <c r="GD216">
        <v>0</v>
      </c>
      <c r="GF216">
        <v>-453103761</v>
      </c>
      <c r="GG216">
        <v>1</v>
      </c>
      <c r="GH216">
        <v>1</v>
      </c>
      <c r="GI216">
        <v>4</v>
      </c>
      <c r="GJ216">
        <v>0</v>
      </c>
      <c r="GK216">
        <f>ROUND(R216*(R12)/100,2)</f>
        <v>0</v>
      </c>
      <c r="GL216">
        <f t="shared" si="195"/>
        <v>0</v>
      </c>
      <c r="GM216">
        <f t="shared" si="196"/>
        <v>15755.75</v>
      </c>
      <c r="GN216">
        <f t="shared" si="197"/>
        <v>15755.75</v>
      </c>
      <c r="GO216">
        <f t="shared" si="198"/>
        <v>0</v>
      </c>
      <c r="GP216">
        <f t="shared" si="199"/>
        <v>0</v>
      </c>
      <c r="GR216">
        <v>0</v>
      </c>
      <c r="GS216">
        <v>3</v>
      </c>
      <c r="GT216">
        <v>0</v>
      </c>
      <c r="GU216" t="s">
        <v>3</v>
      </c>
      <c r="GV216">
        <f t="shared" si="200"/>
        <v>0</v>
      </c>
      <c r="GW216">
        <v>1</v>
      </c>
      <c r="GX216">
        <f t="shared" si="201"/>
        <v>0</v>
      </c>
      <c r="HA216">
        <v>0</v>
      </c>
      <c r="HB216">
        <v>0</v>
      </c>
      <c r="IK216">
        <v>0</v>
      </c>
    </row>
    <row r="217" spans="1:245" x14ac:dyDescent="0.2">
      <c r="A217">
        <v>18</v>
      </c>
      <c r="B217">
        <v>1</v>
      </c>
      <c r="C217">
        <v>360</v>
      </c>
      <c r="E217" t="s">
        <v>606</v>
      </c>
      <c r="F217" t="s">
        <v>607</v>
      </c>
      <c r="G217" t="s">
        <v>608</v>
      </c>
      <c r="H217" t="s">
        <v>219</v>
      </c>
      <c r="I217">
        <f>I216*J217</f>
        <v>0.08</v>
      </c>
      <c r="J217">
        <v>0.10512483574244415</v>
      </c>
      <c r="O217">
        <f t="shared" si="168"/>
        <v>6165.99</v>
      </c>
      <c r="P217">
        <f t="shared" si="169"/>
        <v>6165.99</v>
      </c>
      <c r="Q217">
        <f t="shared" si="170"/>
        <v>0</v>
      </c>
      <c r="R217">
        <f t="shared" si="171"/>
        <v>0</v>
      </c>
      <c r="S217">
        <f t="shared" si="172"/>
        <v>0</v>
      </c>
      <c r="T217">
        <f t="shared" si="173"/>
        <v>0</v>
      </c>
      <c r="U217">
        <f t="shared" si="174"/>
        <v>0</v>
      </c>
      <c r="V217">
        <f t="shared" si="175"/>
        <v>0</v>
      </c>
      <c r="W217">
        <f t="shared" si="176"/>
        <v>0</v>
      </c>
      <c r="X217">
        <f t="shared" si="177"/>
        <v>0</v>
      </c>
      <c r="Y217">
        <f t="shared" si="178"/>
        <v>0</v>
      </c>
      <c r="AA217">
        <v>39269648</v>
      </c>
      <c r="AB217">
        <f t="shared" si="179"/>
        <v>12676.79</v>
      </c>
      <c r="AC217">
        <f t="shared" si="180"/>
        <v>12676.79</v>
      </c>
      <c r="AD217">
        <f t="shared" ref="AD217:AD223" si="202">ROUND((((ET217)-(EU217))+AE217),2)</f>
        <v>0</v>
      </c>
      <c r="AE217">
        <f t="shared" ref="AE217:AF223" si="203">ROUND((EU217),2)</f>
        <v>0</v>
      </c>
      <c r="AF217">
        <f t="shared" si="203"/>
        <v>0</v>
      </c>
      <c r="AG217">
        <f t="shared" si="181"/>
        <v>0</v>
      </c>
      <c r="AH217">
        <f t="shared" ref="AH217:AI223" si="204">(EW217)</f>
        <v>0</v>
      </c>
      <c r="AI217">
        <f t="shared" si="204"/>
        <v>0</v>
      </c>
      <c r="AJ217">
        <f t="shared" si="182"/>
        <v>0</v>
      </c>
      <c r="AK217">
        <v>12676.79</v>
      </c>
      <c r="AL217">
        <v>12676.79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115</v>
      </c>
      <c r="AU217">
        <v>71</v>
      </c>
      <c r="AV217">
        <v>1</v>
      </c>
      <c r="AW217">
        <v>1</v>
      </c>
      <c r="AZ217">
        <v>6.08</v>
      </c>
      <c r="BA217">
        <v>1</v>
      </c>
      <c r="BB217">
        <v>1</v>
      </c>
      <c r="BC217">
        <v>6.08</v>
      </c>
      <c r="BD217" t="s">
        <v>3</v>
      </c>
      <c r="BE217" t="s">
        <v>3</v>
      </c>
      <c r="BF217" t="s">
        <v>3</v>
      </c>
      <c r="BG217" t="s">
        <v>3</v>
      </c>
      <c r="BH217">
        <v>3</v>
      </c>
      <c r="BI217">
        <v>1</v>
      </c>
      <c r="BJ217" t="s">
        <v>609</v>
      </c>
      <c r="BM217">
        <v>20001</v>
      </c>
      <c r="BN217">
        <v>0</v>
      </c>
      <c r="BO217" t="s">
        <v>3</v>
      </c>
      <c r="BP217">
        <v>0</v>
      </c>
      <c r="BQ217">
        <v>2</v>
      </c>
      <c r="BR217">
        <v>0</v>
      </c>
      <c r="BS217">
        <v>1</v>
      </c>
      <c r="BT217">
        <v>1</v>
      </c>
      <c r="BU217">
        <v>1</v>
      </c>
      <c r="BV217">
        <v>1</v>
      </c>
      <c r="BW217">
        <v>1</v>
      </c>
      <c r="BX217">
        <v>1</v>
      </c>
      <c r="BY217" t="s">
        <v>3</v>
      </c>
      <c r="BZ217">
        <v>128</v>
      </c>
      <c r="CA217">
        <v>83</v>
      </c>
      <c r="CF217">
        <v>0</v>
      </c>
      <c r="CG217">
        <v>0</v>
      </c>
      <c r="CM217">
        <v>0</v>
      </c>
      <c r="CN217" t="s">
        <v>3</v>
      </c>
      <c r="CO217">
        <v>0</v>
      </c>
      <c r="CP217">
        <f t="shared" si="183"/>
        <v>6165.99</v>
      </c>
      <c r="CQ217">
        <f t="shared" si="184"/>
        <v>77074.883200000011</v>
      </c>
      <c r="CR217">
        <f t="shared" si="185"/>
        <v>0</v>
      </c>
      <c r="CS217">
        <f t="shared" si="186"/>
        <v>0</v>
      </c>
      <c r="CT217">
        <f t="shared" si="187"/>
        <v>0</v>
      </c>
      <c r="CU217">
        <f t="shared" si="188"/>
        <v>0</v>
      </c>
      <c r="CV217">
        <f t="shared" si="189"/>
        <v>0</v>
      </c>
      <c r="CW217">
        <f t="shared" si="190"/>
        <v>0</v>
      </c>
      <c r="CX217">
        <f t="shared" si="191"/>
        <v>0</v>
      </c>
      <c r="CY217">
        <f t="shared" si="192"/>
        <v>0</v>
      </c>
      <c r="CZ217">
        <f t="shared" si="193"/>
        <v>0</v>
      </c>
      <c r="DC217" t="s">
        <v>3</v>
      </c>
      <c r="DD217" t="s">
        <v>3</v>
      </c>
      <c r="DE217" t="s">
        <v>3</v>
      </c>
      <c r="DF217" t="s">
        <v>3</v>
      </c>
      <c r="DG217" t="s">
        <v>3</v>
      </c>
      <c r="DH217" t="s">
        <v>3</v>
      </c>
      <c r="DI217" t="s">
        <v>3</v>
      </c>
      <c r="DJ217" t="s">
        <v>3</v>
      </c>
      <c r="DK217" t="s">
        <v>3</v>
      </c>
      <c r="DL217" t="s">
        <v>3</v>
      </c>
      <c r="DM217" t="s">
        <v>3</v>
      </c>
      <c r="DN217">
        <v>0</v>
      </c>
      <c r="DO217">
        <v>0</v>
      </c>
      <c r="DP217">
        <v>1</v>
      </c>
      <c r="DQ217">
        <v>1</v>
      </c>
      <c r="DU217">
        <v>1009</v>
      </c>
      <c r="DV217" t="s">
        <v>219</v>
      </c>
      <c r="DW217" t="s">
        <v>219</v>
      </c>
      <c r="DX217">
        <v>1000</v>
      </c>
      <c r="EE217">
        <v>39174534</v>
      </c>
      <c r="EF217">
        <v>2</v>
      </c>
      <c r="EG217" t="s">
        <v>17</v>
      </c>
      <c r="EH217">
        <v>0</v>
      </c>
      <c r="EI217" t="s">
        <v>3</v>
      </c>
      <c r="EJ217">
        <v>1</v>
      </c>
      <c r="EK217">
        <v>20001</v>
      </c>
      <c r="EL217" t="s">
        <v>42</v>
      </c>
      <c r="EM217" t="s">
        <v>43</v>
      </c>
      <c r="EO217" t="s">
        <v>3</v>
      </c>
      <c r="EQ217">
        <v>0</v>
      </c>
      <c r="ER217">
        <v>12676.79</v>
      </c>
      <c r="ES217">
        <v>12676.79</v>
      </c>
      <c r="ET217">
        <v>0</v>
      </c>
      <c r="EU217">
        <v>0</v>
      </c>
      <c r="EV217">
        <v>0</v>
      </c>
      <c r="EW217">
        <v>0</v>
      </c>
      <c r="EX217">
        <v>0</v>
      </c>
      <c r="FQ217">
        <v>0</v>
      </c>
      <c r="FR217">
        <f t="shared" si="194"/>
        <v>0</v>
      </c>
      <c r="FS217">
        <v>0</v>
      </c>
      <c r="FT217" t="s">
        <v>20</v>
      </c>
      <c r="FU217" t="s">
        <v>21</v>
      </c>
      <c r="FX217">
        <v>115.2</v>
      </c>
      <c r="FY217">
        <v>70.55</v>
      </c>
      <c r="GA217" t="s">
        <v>3</v>
      </c>
      <c r="GD217">
        <v>0</v>
      </c>
      <c r="GF217">
        <v>681255274</v>
      </c>
      <c r="GG217">
        <v>1</v>
      </c>
      <c r="GH217">
        <v>1</v>
      </c>
      <c r="GI217">
        <v>4</v>
      </c>
      <c r="GJ217">
        <v>0</v>
      </c>
      <c r="GK217">
        <f>ROUND(R217*(R12)/100,2)</f>
        <v>0</v>
      </c>
      <c r="GL217">
        <f t="shared" si="195"/>
        <v>0</v>
      </c>
      <c r="GM217">
        <f t="shared" si="196"/>
        <v>6165.99</v>
      </c>
      <c r="GN217">
        <f t="shared" si="197"/>
        <v>6165.99</v>
      </c>
      <c r="GO217">
        <f t="shared" si="198"/>
        <v>0</v>
      </c>
      <c r="GP217">
        <f t="shared" si="199"/>
        <v>0</v>
      </c>
      <c r="GR217">
        <v>0</v>
      </c>
      <c r="GS217">
        <v>3</v>
      </c>
      <c r="GT217">
        <v>0</v>
      </c>
      <c r="GU217" t="s">
        <v>3</v>
      </c>
      <c r="GV217">
        <f t="shared" si="200"/>
        <v>0</v>
      </c>
      <c r="GW217">
        <v>1</v>
      </c>
      <c r="GX217">
        <f t="shared" si="201"/>
        <v>0</v>
      </c>
      <c r="HA217">
        <v>0</v>
      </c>
      <c r="HB217">
        <v>0</v>
      </c>
      <c r="IK217">
        <v>0</v>
      </c>
    </row>
    <row r="218" spans="1:245" x14ac:dyDescent="0.2">
      <c r="A218">
        <v>18</v>
      </c>
      <c r="B218">
        <v>1</v>
      </c>
      <c r="C218">
        <v>359</v>
      </c>
      <c r="E218" t="s">
        <v>610</v>
      </c>
      <c r="F218" t="s">
        <v>611</v>
      </c>
      <c r="G218" t="s">
        <v>612</v>
      </c>
      <c r="H218" t="s">
        <v>79</v>
      </c>
      <c r="I218">
        <f>I216*J218</f>
        <v>4.4000000000000004</v>
      </c>
      <c r="J218">
        <v>5.7818659658344291</v>
      </c>
      <c r="O218">
        <f t="shared" si="168"/>
        <v>4141.21</v>
      </c>
      <c r="P218">
        <f t="shared" si="169"/>
        <v>4141.21</v>
      </c>
      <c r="Q218">
        <f t="shared" si="170"/>
        <v>0</v>
      </c>
      <c r="R218">
        <f t="shared" si="171"/>
        <v>0</v>
      </c>
      <c r="S218">
        <f t="shared" si="172"/>
        <v>0</v>
      </c>
      <c r="T218">
        <f t="shared" si="173"/>
        <v>0</v>
      </c>
      <c r="U218">
        <f t="shared" si="174"/>
        <v>0</v>
      </c>
      <c r="V218">
        <f t="shared" si="175"/>
        <v>0</v>
      </c>
      <c r="W218">
        <f t="shared" si="176"/>
        <v>0</v>
      </c>
      <c r="X218">
        <f t="shared" si="177"/>
        <v>0</v>
      </c>
      <c r="Y218">
        <f t="shared" si="178"/>
        <v>0</v>
      </c>
      <c r="AA218">
        <v>39269648</v>
      </c>
      <c r="AB218">
        <f t="shared" si="179"/>
        <v>154.80000000000001</v>
      </c>
      <c r="AC218">
        <f t="shared" si="180"/>
        <v>154.80000000000001</v>
      </c>
      <c r="AD218">
        <f t="shared" si="202"/>
        <v>0</v>
      </c>
      <c r="AE218">
        <f t="shared" si="203"/>
        <v>0</v>
      </c>
      <c r="AF218">
        <f t="shared" si="203"/>
        <v>0</v>
      </c>
      <c r="AG218">
        <f t="shared" si="181"/>
        <v>0</v>
      </c>
      <c r="AH218">
        <f t="shared" si="204"/>
        <v>0</v>
      </c>
      <c r="AI218">
        <f t="shared" si="204"/>
        <v>0</v>
      </c>
      <c r="AJ218">
        <f t="shared" si="182"/>
        <v>0</v>
      </c>
      <c r="AK218">
        <v>154.80000000000001</v>
      </c>
      <c r="AL218">
        <v>154.80000000000001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115</v>
      </c>
      <c r="AU218">
        <v>71</v>
      </c>
      <c r="AV218">
        <v>1</v>
      </c>
      <c r="AW218">
        <v>1</v>
      </c>
      <c r="AZ218">
        <v>6.08</v>
      </c>
      <c r="BA218">
        <v>1</v>
      </c>
      <c r="BB218">
        <v>1</v>
      </c>
      <c r="BC218">
        <v>6.08</v>
      </c>
      <c r="BD218" t="s">
        <v>3</v>
      </c>
      <c r="BE218" t="s">
        <v>3</v>
      </c>
      <c r="BF218" t="s">
        <v>3</v>
      </c>
      <c r="BG218" t="s">
        <v>3</v>
      </c>
      <c r="BH218">
        <v>3</v>
      </c>
      <c r="BI218">
        <v>1</v>
      </c>
      <c r="BJ218" t="s">
        <v>613</v>
      </c>
      <c r="BM218">
        <v>20001</v>
      </c>
      <c r="BN218">
        <v>0</v>
      </c>
      <c r="BO218" t="s">
        <v>3</v>
      </c>
      <c r="BP218">
        <v>0</v>
      </c>
      <c r="BQ218">
        <v>2</v>
      </c>
      <c r="BR218">
        <v>0</v>
      </c>
      <c r="BS218">
        <v>1</v>
      </c>
      <c r="BT218">
        <v>1</v>
      </c>
      <c r="BU218">
        <v>1</v>
      </c>
      <c r="BV218">
        <v>1</v>
      </c>
      <c r="BW218">
        <v>1</v>
      </c>
      <c r="BX218">
        <v>1</v>
      </c>
      <c r="BY218" t="s">
        <v>3</v>
      </c>
      <c r="BZ218">
        <v>128</v>
      </c>
      <c r="CA218">
        <v>83</v>
      </c>
      <c r="CF218">
        <v>0</v>
      </c>
      <c r="CG218">
        <v>0</v>
      </c>
      <c r="CM218">
        <v>0</v>
      </c>
      <c r="CN218" t="s">
        <v>3</v>
      </c>
      <c r="CO218">
        <v>0</v>
      </c>
      <c r="CP218">
        <f t="shared" si="183"/>
        <v>4141.21</v>
      </c>
      <c r="CQ218">
        <f t="shared" si="184"/>
        <v>941.18400000000008</v>
      </c>
      <c r="CR218">
        <f t="shared" si="185"/>
        <v>0</v>
      </c>
      <c r="CS218">
        <f t="shared" si="186"/>
        <v>0</v>
      </c>
      <c r="CT218">
        <f t="shared" si="187"/>
        <v>0</v>
      </c>
      <c r="CU218">
        <f t="shared" si="188"/>
        <v>0</v>
      </c>
      <c r="CV218">
        <f t="shared" si="189"/>
        <v>0</v>
      </c>
      <c r="CW218">
        <f t="shared" si="190"/>
        <v>0</v>
      </c>
      <c r="CX218">
        <f t="shared" si="191"/>
        <v>0</v>
      </c>
      <c r="CY218">
        <f t="shared" si="192"/>
        <v>0</v>
      </c>
      <c r="CZ218">
        <f t="shared" si="193"/>
        <v>0</v>
      </c>
      <c r="DC218" t="s">
        <v>3</v>
      </c>
      <c r="DD218" t="s">
        <v>3</v>
      </c>
      <c r="DE218" t="s">
        <v>3</v>
      </c>
      <c r="DF218" t="s">
        <v>3</v>
      </c>
      <c r="DG218" t="s">
        <v>3</v>
      </c>
      <c r="DH218" t="s">
        <v>3</v>
      </c>
      <c r="DI218" t="s">
        <v>3</v>
      </c>
      <c r="DJ218" t="s">
        <v>3</v>
      </c>
      <c r="DK218" t="s">
        <v>3</v>
      </c>
      <c r="DL218" t="s">
        <v>3</v>
      </c>
      <c r="DM218" t="s">
        <v>3</v>
      </c>
      <c r="DN218">
        <v>0</v>
      </c>
      <c r="DO218">
        <v>0</v>
      </c>
      <c r="DP218">
        <v>1</v>
      </c>
      <c r="DQ218">
        <v>1</v>
      </c>
      <c r="DU218">
        <v>1005</v>
      </c>
      <c r="DV218" t="s">
        <v>79</v>
      </c>
      <c r="DW218" t="s">
        <v>79</v>
      </c>
      <c r="DX218">
        <v>1</v>
      </c>
      <c r="EE218">
        <v>39174534</v>
      </c>
      <c r="EF218">
        <v>2</v>
      </c>
      <c r="EG218" t="s">
        <v>17</v>
      </c>
      <c r="EH218">
        <v>0</v>
      </c>
      <c r="EI218" t="s">
        <v>3</v>
      </c>
      <c r="EJ218">
        <v>1</v>
      </c>
      <c r="EK218">
        <v>20001</v>
      </c>
      <c r="EL218" t="s">
        <v>42</v>
      </c>
      <c r="EM218" t="s">
        <v>43</v>
      </c>
      <c r="EO218" t="s">
        <v>3</v>
      </c>
      <c r="EQ218">
        <v>0</v>
      </c>
      <c r="ER218">
        <v>154.80000000000001</v>
      </c>
      <c r="ES218">
        <v>154.80000000000001</v>
      </c>
      <c r="ET218">
        <v>0</v>
      </c>
      <c r="EU218">
        <v>0</v>
      </c>
      <c r="EV218">
        <v>0</v>
      </c>
      <c r="EW218">
        <v>0</v>
      </c>
      <c r="EX218">
        <v>0</v>
      </c>
      <c r="FQ218">
        <v>0</v>
      </c>
      <c r="FR218">
        <f t="shared" si="194"/>
        <v>0</v>
      </c>
      <c r="FS218">
        <v>0</v>
      </c>
      <c r="FT218" t="s">
        <v>20</v>
      </c>
      <c r="FU218" t="s">
        <v>21</v>
      </c>
      <c r="FX218">
        <v>115.2</v>
      </c>
      <c r="FY218">
        <v>70.55</v>
      </c>
      <c r="GA218" t="s">
        <v>3</v>
      </c>
      <c r="GD218">
        <v>0</v>
      </c>
      <c r="GF218">
        <v>12009808</v>
      </c>
      <c r="GG218">
        <v>1</v>
      </c>
      <c r="GH218">
        <v>1</v>
      </c>
      <c r="GI218">
        <v>4</v>
      </c>
      <c r="GJ218">
        <v>0</v>
      </c>
      <c r="GK218">
        <f>ROUND(R218*(R12)/100,2)</f>
        <v>0</v>
      </c>
      <c r="GL218">
        <f t="shared" si="195"/>
        <v>0</v>
      </c>
      <c r="GM218">
        <f t="shared" si="196"/>
        <v>4141.21</v>
      </c>
      <c r="GN218">
        <f t="shared" si="197"/>
        <v>4141.21</v>
      </c>
      <c r="GO218">
        <f t="shared" si="198"/>
        <v>0</v>
      </c>
      <c r="GP218">
        <f t="shared" si="199"/>
        <v>0</v>
      </c>
      <c r="GR218">
        <v>0</v>
      </c>
      <c r="GS218">
        <v>3</v>
      </c>
      <c r="GT218">
        <v>0</v>
      </c>
      <c r="GU218" t="s">
        <v>3</v>
      </c>
      <c r="GV218">
        <f t="shared" si="200"/>
        <v>0</v>
      </c>
      <c r="GW218">
        <v>1</v>
      </c>
      <c r="GX218">
        <f t="shared" si="201"/>
        <v>0</v>
      </c>
      <c r="HA218">
        <v>0</v>
      </c>
      <c r="HB218">
        <v>0</v>
      </c>
      <c r="IK218">
        <v>0</v>
      </c>
    </row>
    <row r="219" spans="1:245" x14ac:dyDescent="0.2">
      <c r="A219">
        <v>18</v>
      </c>
      <c r="B219">
        <v>1</v>
      </c>
      <c r="C219">
        <v>358</v>
      </c>
      <c r="E219" t="s">
        <v>614</v>
      </c>
      <c r="F219" t="s">
        <v>615</v>
      </c>
      <c r="G219" t="s">
        <v>616</v>
      </c>
      <c r="H219" t="s">
        <v>79</v>
      </c>
      <c r="I219">
        <f>I216*J219</f>
        <v>25.200000000000003</v>
      </c>
      <c r="J219">
        <v>33.114323258869909</v>
      </c>
      <c r="O219">
        <f t="shared" si="168"/>
        <v>22052.38</v>
      </c>
      <c r="P219">
        <f t="shared" si="169"/>
        <v>22052.38</v>
      </c>
      <c r="Q219">
        <f t="shared" si="170"/>
        <v>0</v>
      </c>
      <c r="R219">
        <f t="shared" si="171"/>
        <v>0</v>
      </c>
      <c r="S219">
        <f t="shared" si="172"/>
        <v>0</v>
      </c>
      <c r="T219">
        <f t="shared" si="173"/>
        <v>0</v>
      </c>
      <c r="U219">
        <f t="shared" si="174"/>
        <v>0</v>
      </c>
      <c r="V219">
        <f t="shared" si="175"/>
        <v>0</v>
      </c>
      <c r="W219">
        <f t="shared" si="176"/>
        <v>0</v>
      </c>
      <c r="X219">
        <f t="shared" si="177"/>
        <v>0</v>
      </c>
      <c r="Y219">
        <f t="shared" si="178"/>
        <v>0</v>
      </c>
      <c r="AA219">
        <v>39269648</v>
      </c>
      <c r="AB219">
        <f t="shared" si="179"/>
        <v>143.93</v>
      </c>
      <c r="AC219">
        <f t="shared" si="180"/>
        <v>143.93</v>
      </c>
      <c r="AD219">
        <f t="shared" si="202"/>
        <v>0</v>
      </c>
      <c r="AE219">
        <f t="shared" si="203"/>
        <v>0</v>
      </c>
      <c r="AF219">
        <f t="shared" si="203"/>
        <v>0</v>
      </c>
      <c r="AG219">
        <f t="shared" si="181"/>
        <v>0</v>
      </c>
      <c r="AH219">
        <f t="shared" si="204"/>
        <v>0</v>
      </c>
      <c r="AI219">
        <f t="shared" si="204"/>
        <v>0</v>
      </c>
      <c r="AJ219">
        <f t="shared" si="182"/>
        <v>0</v>
      </c>
      <c r="AK219">
        <v>143.93</v>
      </c>
      <c r="AL219">
        <v>143.93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115</v>
      </c>
      <c r="AU219">
        <v>71</v>
      </c>
      <c r="AV219">
        <v>1</v>
      </c>
      <c r="AW219">
        <v>1</v>
      </c>
      <c r="AZ219">
        <v>6.08</v>
      </c>
      <c r="BA219">
        <v>1</v>
      </c>
      <c r="BB219">
        <v>1</v>
      </c>
      <c r="BC219">
        <v>6.08</v>
      </c>
      <c r="BD219" t="s">
        <v>3</v>
      </c>
      <c r="BE219" t="s">
        <v>3</v>
      </c>
      <c r="BF219" t="s">
        <v>3</v>
      </c>
      <c r="BG219" t="s">
        <v>3</v>
      </c>
      <c r="BH219">
        <v>3</v>
      </c>
      <c r="BI219">
        <v>1</v>
      </c>
      <c r="BJ219" t="s">
        <v>617</v>
      </c>
      <c r="BM219">
        <v>20001</v>
      </c>
      <c r="BN219">
        <v>0</v>
      </c>
      <c r="BO219" t="s">
        <v>3</v>
      </c>
      <c r="BP219">
        <v>0</v>
      </c>
      <c r="BQ219">
        <v>2</v>
      </c>
      <c r="BR219">
        <v>0</v>
      </c>
      <c r="BS219">
        <v>1</v>
      </c>
      <c r="BT219">
        <v>1</v>
      </c>
      <c r="BU219">
        <v>1</v>
      </c>
      <c r="BV219">
        <v>1</v>
      </c>
      <c r="BW219">
        <v>1</v>
      </c>
      <c r="BX219">
        <v>1</v>
      </c>
      <c r="BY219" t="s">
        <v>3</v>
      </c>
      <c r="BZ219">
        <v>128</v>
      </c>
      <c r="CA219">
        <v>83</v>
      </c>
      <c r="CF219">
        <v>0</v>
      </c>
      <c r="CG219">
        <v>0</v>
      </c>
      <c r="CM219">
        <v>0</v>
      </c>
      <c r="CN219" t="s">
        <v>3</v>
      </c>
      <c r="CO219">
        <v>0</v>
      </c>
      <c r="CP219">
        <f t="shared" si="183"/>
        <v>22052.38</v>
      </c>
      <c r="CQ219">
        <f t="shared" si="184"/>
        <v>875.09440000000006</v>
      </c>
      <c r="CR219">
        <f t="shared" si="185"/>
        <v>0</v>
      </c>
      <c r="CS219">
        <f t="shared" si="186"/>
        <v>0</v>
      </c>
      <c r="CT219">
        <f t="shared" si="187"/>
        <v>0</v>
      </c>
      <c r="CU219">
        <f t="shared" si="188"/>
        <v>0</v>
      </c>
      <c r="CV219">
        <f t="shared" si="189"/>
        <v>0</v>
      </c>
      <c r="CW219">
        <f t="shared" si="190"/>
        <v>0</v>
      </c>
      <c r="CX219">
        <f t="shared" si="191"/>
        <v>0</v>
      </c>
      <c r="CY219">
        <f t="shared" si="192"/>
        <v>0</v>
      </c>
      <c r="CZ219">
        <f t="shared" si="193"/>
        <v>0</v>
      </c>
      <c r="DC219" t="s">
        <v>3</v>
      </c>
      <c r="DD219" t="s">
        <v>3</v>
      </c>
      <c r="DE219" t="s">
        <v>3</v>
      </c>
      <c r="DF219" t="s">
        <v>3</v>
      </c>
      <c r="DG219" t="s">
        <v>3</v>
      </c>
      <c r="DH219" t="s">
        <v>3</v>
      </c>
      <c r="DI219" t="s">
        <v>3</v>
      </c>
      <c r="DJ219" t="s">
        <v>3</v>
      </c>
      <c r="DK219" t="s">
        <v>3</v>
      </c>
      <c r="DL219" t="s">
        <v>3</v>
      </c>
      <c r="DM219" t="s">
        <v>3</v>
      </c>
      <c r="DN219">
        <v>0</v>
      </c>
      <c r="DO219">
        <v>0</v>
      </c>
      <c r="DP219">
        <v>1</v>
      </c>
      <c r="DQ219">
        <v>1</v>
      </c>
      <c r="DU219">
        <v>1005</v>
      </c>
      <c r="DV219" t="s">
        <v>79</v>
      </c>
      <c r="DW219" t="s">
        <v>79</v>
      </c>
      <c r="DX219">
        <v>1</v>
      </c>
      <c r="EE219">
        <v>39174534</v>
      </c>
      <c r="EF219">
        <v>2</v>
      </c>
      <c r="EG219" t="s">
        <v>17</v>
      </c>
      <c r="EH219">
        <v>0</v>
      </c>
      <c r="EI219" t="s">
        <v>3</v>
      </c>
      <c r="EJ219">
        <v>1</v>
      </c>
      <c r="EK219">
        <v>20001</v>
      </c>
      <c r="EL219" t="s">
        <v>42</v>
      </c>
      <c r="EM219" t="s">
        <v>43</v>
      </c>
      <c r="EO219" t="s">
        <v>3</v>
      </c>
      <c r="EQ219">
        <v>0</v>
      </c>
      <c r="ER219">
        <v>143.93</v>
      </c>
      <c r="ES219">
        <v>143.93</v>
      </c>
      <c r="ET219">
        <v>0</v>
      </c>
      <c r="EU219">
        <v>0</v>
      </c>
      <c r="EV219">
        <v>0</v>
      </c>
      <c r="EW219">
        <v>0</v>
      </c>
      <c r="EX219">
        <v>0</v>
      </c>
      <c r="FQ219">
        <v>0</v>
      </c>
      <c r="FR219">
        <f t="shared" si="194"/>
        <v>0</v>
      </c>
      <c r="FS219">
        <v>0</v>
      </c>
      <c r="FT219" t="s">
        <v>20</v>
      </c>
      <c r="FU219" t="s">
        <v>21</v>
      </c>
      <c r="FX219">
        <v>115.2</v>
      </c>
      <c r="FY219">
        <v>70.55</v>
      </c>
      <c r="GA219" t="s">
        <v>3</v>
      </c>
      <c r="GD219">
        <v>0</v>
      </c>
      <c r="GF219">
        <v>-1290676806</v>
      </c>
      <c r="GG219">
        <v>1</v>
      </c>
      <c r="GH219">
        <v>1</v>
      </c>
      <c r="GI219">
        <v>4</v>
      </c>
      <c r="GJ219">
        <v>0</v>
      </c>
      <c r="GK219">
        <f>ROUND(R219*(R12)/100,2)</f>
        <v>0</v>
      </c>
      <c r="GL219">
        <f t="shared" si="195"/>
        <v>0</v>
      </c>
      <c r="GM219">
        <f t="shared" si="196"/>
        <v>22052.38</v>
      </c>
      <c r="GN219">
        <f t="shared" si="197"/>
        <v>22052.38</v>
      </c>
      <c r="GO219">
        <f t="shared" si="198"/>
        <v>0</v>
      </c>
      <c r="GP219">
        <f t="shared" si="199"/>
        <v>0</v>
      </c>
      <c r="GR219">
        <v>0</v>
      </c>
      <c r="GS219">
        <v>3</v>
      </c>
      <c r="GT219">
        <v>0</v>
      </c>
      <c r="GU219" t="s">
        <v>3</v>
      </c>
      <c r="GV219">
        <f t="shared" si="200"/>
        <v>0</v>
      </c>
      <c r="GW219">
        <v>1</v>
      </c>
      <c r="GX219">
        <f t="shared" si="201"/>
        <v>0</v>
      </c>
      <c r="HA219">
        <v>0</v>
      </c>
      <c r="HB219">
        <v>0</v>
      </c>
      <c r="IK219">
        <v>0</v>
      </c>
    </row>
    <row r="220" spans="1:245" x14ac:dyDescent="0.2">
      <c r="A220">
        <v>18</v>
      </c>
      <c r="B220">
        <v>1</v>
      </c>
      <c r="C220">
        <v>357</v>
      </c>
      <c r="E220" t="s">
        <v>618</v>
      </c>
      <c r="F220" t="s">
        <v>619</v>
      </c>
      <c r="G220" t="s">
        <v>620</v>
      </c>
      <c r="H220" t="s">
        <v>79</v>
      </c>
      <c r="I220">
        <f>I216*J220</f>
        <v>46.5</v>
      </c>
      <c r="J220">
        <v>61.103810775295663</v>
      </c>
      <c r="O220">
        <f t="shared" si="168"/>
        <v>41197.96</v>
      </c>
      <c r="P220">
        <f t="shared" si="169"/>
        <v>41197.96</v>
      </c>
      <c r="Q220">
        <f t="shared" si="170"/>
        <v>0</v>
      </c>
      <c r="R220">
        <f t="shared" si="171"/>
        <v>0</v>
      </c>
      <c r="S220">
        <f t="shared" si="172"/>
        <v>0</v>
      </c>
      <c r="T220">
        <f t="shared" si="173"/>
        <v>0</v>
      </c>
      <c r="U220">
        <f t="shared" si="174"/>
        <v>0</v>
      </c>
      <c r="V220">
        <f t="shared" si="175"/>
        <v>0</v>
      </c>
      <c r="W220">
        <f t="shared" si="176"/>
        <v>0</v>
      </c>
      <c r="X220">
        <f t="shared" si="177"/>
        <v>0</v>
      </c>
      <c r="Y220">
        <f t="shared" si="178"/>
        <v>0</v>
      </c>
      <c r="AA220">
        <v>39269648</v>
      </c>
      <c r="AB220">
        <f t="shared" si="179"/>
        <v>145.72</v>
      </c>
      <c r="AC220">
        <f t="shared" si="180"/>
        <v>145.72</v>
      </c>
      <c r="AD220">
        <f t="shared" si="202"/>
        <v>0</v>
      </c>
      <c r="AE220">
        <f t="shared" si="203"/>
        <v>0</v>
      </c>
      <c r="AF220">
        <f t="shared" si="203"/>
        <v>0</v>
      </c>
      <c r="AG220">
        <f t="shared" si="181"/>
        <v>0</v>
      </c>
      <c r="AH220">
        <f t="shared" si="204"/>
        <v>0</v>
      </c>
      <c r="AI220">
        <f t="shared" si="204"/>
        <v>0</v>
      </c>
      <c r="AJ220">
        <f t="shared" si="182"/>
        <v>0</v>
      </c>
      <c r="AK220">
        <v>145.72</v>
      </c>
      <c r="AL220">
        <v>145.72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115</v>
      </c>
      <c r="AU220">
        <v>71</v>
      </c>
      <c r="AV220">
        <v>1</v>
      </c>
      <c r="AW220">
        <v>1</v>
      </c>
      <c r="AZ220">
        <v>6.08</v>
      </c>
      <c r="BA220">
        <v>1</v>
      </c>
      <c r="BB220">
        <v>1</v>
      </c>
      <c r="BC220">
        <v>6.08</v>
      </c>
      <c r="BD220" t="s">
        <v>3</v>
      </c>
      <c r="BE220" t="s">
        <v>3</v>
      </c>
      <c r="BF220" t="s">
        <v>3</v>
      </c>
      <c r="BG220" t="s">
        <v>3</v>
      </c>
      <c r="BH220">
        <v>3</v>
      </c>
      <c r="BI220">
        <v>1</v>
      </c>
      <c r="BJ220" t="s">
        <v>621</v>
      </c>
      <c r="BM220">
        <v>20001</v>
      </c>
      <c r="BN220">
        <v>0</v>
      </c>
      <c r="BO220" t="s">
        <v>3</v>
      </c>
      <c r="BP220">
        <v>0</v>
      </c>
      <c r="BQ220">
        <v>2</v>
      </c>
      <c r="BR220">
        <v>0</v>
      </c>
      <c r="BS220">
        <v>1</v>
      </c>
      <c r="BT220">
        <v>1</v>
      </c>
      <c r="BU220">
        <v>1</v>
      </c>
      <c r="BV220">
        <v>1</v>
      </c>
      <c r="BW220">
        <v>1</v>
      </c>
      <c r="BX220">
        <v>1</v>
      </c>
      <c r="BY220" t="s">
        <v>3</v>
      </c>
      <c r="BZ220">
        <v>128</v>
      </c>
      <c r="CA220">
        <v>83</v>
      </c>
      <c r="CF220">
        <v>0</v>
      </c>
      <c r="CG220">
        <v>0</v>
      </c>
      <c r="CM220">
        <v>0</v>
      </c>
      <c r="CN220" t="s">
        <v>3</v>
      </c>
      <c r="CO220">
        <v>0</v>
      </c>
      <c r="CP220">
        <f t="shared" si="183"/>
        <v>41197.96</v>
      </c>
      <c r="CQ220">
        <f t="shared" si="184"/>
        <v>885.97760000000005</v>
      </c>
      <c r="CR220">
        <f t="shared" si="185"/>
        <v>0</v>
      </c>
      <c r="CS220">
        <f t="shared" si="186"/>
        <v>0</v>
      </c>
      <c r="CT220">
        <f t="shared" si="187"/>
        <v>0</v>
      </c>
      <c r="CU220">
        <f t="shared" si="188"/>
        <v>0</v>
      </c>
      <c r="CV220">
        <f t="shared" si="189"/>
        <v>0</v>
      </c>
      <c r="CW220">
        <f t="shared" si="190"/>
        <v>0</v>
      </c>
      <c r="CX220">
        <f t="shared" si="191"/>
        <v>0</v>
      </c>
      <c r="CY220">
        <f t="shared" si="192"/>
        <v>0</v>
      </c>
      <c r="CZ220">
        <f t="shared" si="193"/>
        <v>0</v>
      </c>
      <c r="DC220" t="s">
        <v>3</v>
      </c>
      <c r="DD220" t="s">
        <v>3</v>
      </c>
      <c r="DE220" t="s">
        <v>3</v>
      </c>
      <c r="DF220" t="s">
        <v>3</v>
      </c>
      <c r="DG220" t="s">
        <v>3</v>
      </c>
      <c r="DH220" t="s">
        <v>3</v>
      </c>
      <c r="DI220" t="s">
        <v>3</v>
      </c>
      <c r="DJ220" t="s">
        <v>3</v>
      </c>
      <c r="DK220" t="s">
        <v>3</v>
      </c>
      <c r="DL220" t="s">
        <v>3</v>
      </c>
      <c r="DM220" t="s">
        <v>3</v>
      </c>
      <c r="DN220">
        <v>0</v>
      </c>
      <c r="DO220">
        <v>0</v>
      </c>
      <c r="DP220">
        <v>1</v>
      </c>
      <c r="DQ220">
        <v>1</v>
      </c>
      <c r="DU220">
        <v>1005</v>
      </c>
      <c r="DV220" t="s">
        <v>79</v>
      </c>
      <c r="DW220" t="s">
        <v>79</v>
      </c>
      <c r="DX220">
        <v>1</v>
      </c>
      <c r="EE220">
        <v>39174534</v>
      </c>
      <c r="EF220">
        <v>2</v>
      </c>
      <c r="EG220" t="s">
        <v>17</v>
      </c>
      <c r="EH220">
        <v>0</v>
      </c>
      <c r="EI220" t="s">
        <v>3</v>
      </c>
      <c r="EJ220">
        <v>1</v>
      </c>
      <c r="EK220">
        <v>20001</v>
      </c>
      <c r="EL220" t="s">
        <v>42</v>
      </c>
      <c r="EM220" t="s">
        <v>43</v>
      </c>
      <c r="EO220" t="s">
        <v>3</v>
      </c>
      <c r="EQ220">
        <v>0</v>
      </c>
      <c r="ER220">
        <v>145.72</v>
      </c>
      <c r="ES220">
        <v>145.72</v>
      </c>
      <c r="ET220">
        <v>0</v>
      </c>
      <c r="EU220">
        <v>0</v>
      </c>
      <c r="EV220">
        <v>0</v>
      </c>
      <c r="EW220">
        <v>0</v>
      </c>
      <c r="EX220">
        <v>0</v>
      </c>
      <c r="FQ220">
        <v>0</v>
      </c>
      <c r="FR220">
        <f t="shared" si="194"/>
        <v>0</v>
      </c>
      <c r="FS220">
        <v>0</v>
      </c>
      <c r="FT220" t="s">
        <v>20</v>
      </c>
      <c r="FU220" t="s">
        <v>21</v>
      </c>
      <c r="FX220">
        <v>115.2</v>
      </c>
      <c r="FY220">
        <v>70.55</v>
      </c>
      <c r="GA220" t="s">
        <v>3</v>
      </c>
      <c r="GD220">
        <v>0</v>
      </c>
      <c r="GF220">
        <v>-1591237124</v>
      </c>
      <c r="GG220">
        <v>1</v>
      </c>
      <c r="GH220">
        <v>1</v>
      </c>
      <c r="GI220">
        <v>4</v>
      </c>
      <c r="GJ220">
        <v>0</v>
      </c>
      <c r="GK220">
        <f>ROUND(R220*(R12)/100,2)</f>
        <v>0</v>
      </c>
      <c r="GL220">
        <f t="shared" si="195"/>
        <v>0</v>
      </c>
      <c r="GM220">
        <f t="shared" si="196"/>
        <v>41197.96</v>
      </c>
      <c r="GN220">
        <f t="shared" si="197"/>
        <v>41197.96</v>
      </c>
      <c r="GO220">
        <f t="shared" si="198"/>
        <v>0</v>
      </c>
      <c r="GP220">
        <f t="shared" si="199"/>
        <v>0</v>
      </c>
      <c r="GR220">
        <v>0</v>
      </c>
      <c r="GS220">
        <v>3</v>
      </c>
      <c r="GT220">
        <v>0</v>
      </c>
      <c r="GU220" t="s">
        <v>3</v>
      </c>
      <c r="GV220">
        <f t="shared" si="200"/>
        <v>0</v>
      </c>
      <c r="GW220">
        <v>1</v>
      </c>
      <c r="GX220">
        <f t="shared" si="201"/>
        <v>0</v>
      </c>
      <c r="HA220">
        <v>0</v>
      </c>
      <c r="HB220">
        <v>0</v>
      </c>
      <c r="IK220">
        <v>0</v>
      </c>
    </row>
    <row r="221" spans="1:245" x14ac:dyDescent="0.2">
      <c r="A221">
        <v>18</v>
      </c>
      <c r="B221">
        <v>1</v>
      </c>
      <c r="C221">
        <v>362</v>
      </c>
      <c r="E221" t="s">
        <v>622</v>
      </c>
      <c r="F221" t="s">
        <v>623</v>
      </c>
      <c r="G221" t="s">
        <v>624</v>
      </c>
      <c r="H221" t="s">
        <v>94</v>
      </c>
      <c r="I221">
        <f>I216*J221</f>
        <v>2</v>
      </c>
      <c r="J221">
        <v>2.6281208935611038</v>
      </c>
      <c r="O221">
        <f t="shared" si="168"/>
        <v>1358.76</v>
      </c>
      <c r="P221">
        <f t="shared" si="169"/>
        <v>1358.76</v>
      </c>
      <c r="Q221">
        <f t="shared" si="170"/>
        <v>0</v>
      </c>
      <c r="R221">
        <f t="shared" si="171"/>
        <v>0</v>
      </c>
      <c r="S221">
        <f t="shared" si="172"/>
        <v>0</v>
      </c>
      <c r="T221">
        <f t="shared" si="173"/>
        <v>0</v>
      </c>
      <c r="U221">
        <f t="shared" si="174"/>
        <v>0</v>
      </c>
      <c r="V221">
        <f t="shared" si="175"/>
        <v>0</v>
      </c>
      <c r="W221">
        <f t="shared" si="176"/>
        <v>0</v>
      </c>
      <c r="X221">
        <f t="shared" si="177"/>
        <v>0</v>
      </c>
      <c r="Y221">
        <f t="shared" si="178"/>
        <v>0</v>
      </c>
      <c r="AA221">
        <v>39269648</v>
      </c>
      <c r="AB221">
        <f t="shared" si="179"/>
        <v>111.74</v>
      </c>
      <c r="AC221">
        <f t="shared" si="180"/>
        <v>111.74</v>
      </c>
      <c r="AD221">
        <f t="shared" si="202"/>
        <v>0</v>
      </c>
      <c r="AE221">
        <f t="shared" si="203"/>
        <v>0</v>
      </c>
      <c r="AF221">
        <f t="shared" si="203"/>
        <v>0</v>
      </c>
      <c r="AG221">
        <f t="shared" si="181"/>
        <v>0</v>
      </c>
      <c r="AH221">
        <f t="shared" si="204"/>
        <v>0</v>
      </c>
      <c r="AI221">
        <f t="shared" si="204"/>
        <v>0</v>
      </c>
      <c r="AJ221">
        <f t="shared" si="182"/>
        <v>0</v>
      </c>
      <c r="AK221">
        <v>111.74</v>
      </c>
      <c r="AL221">
        <v>111.74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115</v>
      </c>
      <c r="AU221">
        <v>71</v>
      </c>
      <c r="AV221">
        <v>1</v>
      </c>
      <c r="AW221">
        <v>1</v>
      </c>
      <c r="AZ221">
        <v>6.08</v>
      </c>
      <c r="BA221">
        <v>1</v>
      </c>
      <c r="BB221">
        <v>1</v>
      </c>
      <c r="BC221">
        <v>6.08</v>
      </c>
      <c r="BD221" t="s">
        <v>3</v>
      </c>
      <c r="BE221" t="s">
        <v>3</v>
      </c>
      <c r="BF221" t="s">
        <v>3</v>
      </c>
      <c r="BG221" t="s">
        <v>3</v>
      </c>
      <c r="BH221">
        <v>3</v>
      </c>
      <c r="BI221">
        <v>1</v>
      </c>
      <c r="BJ221" t="s">
        <v>625</v>
      </c>
      <c r="BM221">
        <v>20001</v>
      </c>
      <c r="BN221">
        <v>0</v>
      </c>
      <c r="BO221" t="s">
        <v>3</v>
      </c>
      <c r="BP221">
        <v>0</v>
      </c>
      <c r="BQ221">
        <v>2</v>
      </c>
      <c r="BR221">
        <v>0</v>
      </c>
      <c r="BS221">
        <v>1</v>
      </c>
      <c r="BT221">
        <v>1</v>
      </c>
      <c r="BU221">
        <v>1</v>
      </c>
      <c r="BV221">
        <v>1</v>
      </c>
      <c r="BW221">
        <v>1</v>
      </c>
      <c r="BX221">
        <v>1</v>
      </c>
      <c r="BY221" t="s">
        <v>3</v>
      </c>
      <c r="BZ221">
        <v>128</v>
      </c>
      <c r="CA221">
        <v>83</v>
      </c>
      <c r="CF221">
        <v>0</v>
      </c>
      <c r="CG221">
        <v>0</v>
      </c>
      <c r="CM221">
        <v>0</v>
      </c>
      <c r="CN221" t="s">
        <v>3</v>
      </c>
      <c r="CO221">
        <v>0</v>
      </c>
      <c r="CP221">
        <f t="shared" si="183"/>
        <v>1358.76</v>
      </c>
      <c r="CQ221">
        <f t="shared" si="184"/>
        <v>679.37919999999997</v>
      </c>
      <c r="CR221">
        <f t="shared" si="185"/>
        <v>0</v>
      </c>
      <c r="CS221">
        <f t="shared" si="186"/>
        <v>0</v>
      </c>
      <c r="CT221">
        <f t="shared" si="187"/>
        <v>0</v>
      </c>
      <c r="CU221">
        <f t="shared" si="188"/>
        <v>0</v>
      </c>
      <c r="CV221">
        <f t="shared" si="189"/>
        <v>0</v>
      </c>
      <c r="CW221">
        <f t="shared" si="190"/>
        <v>0</v>
      </c>
      <c r="CX221">
        <f t="shared" si="191"/>
        <v>0</v>
      </c>
      <c r="CY221">
        <f t="shared" si="192"/>
        <v>0</v>
      </c>
      <c r="CZ221">
        <f t="shared" si="193"/>
        <v>0</v>
      </c>
      <c r="DC221" t="s">
        <v>3</v>
      </c>
      <c r="DD221" t="s">
        <v>3</v>
      </c>
      <c r="DE221" t="s">
        <v>3</v>
      </c>
      <c r="DF221" t="s">
        <v>3</v>
      </c>
      <c r="DG221" t="s">
        <v>3</v>
      </c>
      <c r="DH221" t="s">
        <v>3</v>
      </c>
      <c r="DI221" t="s">
        <v>3</v>
      </c>
      <c r="DJ221" t="s">
        <v>3</v>
      </c>
      <c r="DK221" t="s">
        <v>3</v>
      </c>
      <c r="DL221" t="s">
        <v>3</v>
      </c>
      <c r="DM221" t="s">
        <v>3</v>
      </c>
      <c r="DN221">
        <v>0</v>
      </c>
      <c r="DO221">
        <v>0</v>
      </c>
      <c r="DP221">
        <v>1</v>
      </c>
      <c r="DQ221">
        <v>1</v>
      </c>
      <c r="DU221">
        <v>1010</v>
      </c>
      <c r="DV221" t="s">
        <v>94</v>
      </c>
      <c r="DW221" t="s">
        <v>94</v>
      </c>
      <c r="DX221">
        <v>1</v>
      </c>
      <c r="EE221">
        <v>39174534</v>
      </c>
      <c r="EF221">
        <v>2</v>
      </c>
      <c r="EG221" t="s">
        <v>17</v>
      </c>
      <c r="EH221">
        <v>0</v>
      </c>
      <c r="EI221" t="s">
        <v>3</v>
      </c>
      <c r="EJ221">
        <v>1</v>
      </c>
      <c r="EK221">
        <v>20001</v>
      </c>
      <c r="EL221" t="s">
        <v>42</v>
      </c>
      <c r="EM221" t="s">
        <v>43</v>
      </c>
      <c r="EO221" t="s">
        <v>3</v>
      </c>
      <c r="EQ221">
        <v>0</v>
      </c>
      <c r="ER221">
        <v>111.74</v>
      </c>
      <c r="ES221">
        <v>111.74</v>
      </c>
      <c r="ET221">
        <v>0</v>
      </c>
      <c r="EU221">
        <v>0</v>
      </c>
      <c r="EV221">
        <v>0</v>
      </c>
      <c r="EW221">
        <v>0</v>
      </c>
      <c r="EX221">
        <v>0</v>
      </c>
      <c r="FQ221">
        <v>0</v>
      </c>
      <c r="FR221">
        <f t="shared" si="194"/>
        <v>0</v>
      </c>
      <c r="FS221">
        <v>0</v>
      </c>
      <c r="FT221" t="s">
        <v>20</v>
      </c>
      <c r="FU221" t="s">
        <v>21</v>
      </c>
      <c r="FX221">
        <v>115.2</v>
      </c>
      <c r="FY221">
        <v>70.55</v>
      </c>
      <c r="GA221" t="s">
        <v>3</v>
      </c>
      <c r="GD221">
        <v>0</v>
      </c>
      <c r="GF221">
        <v>-449108111</v>
      </c>
      <c r="GG221">
        <v>1</v>
      </c>
      <c r="GH221">
        <v>1</v>
      </c>
      <c r="GI221">
        <v>4</v>
      </c>
      <c r="GJ221">
        <v>0</v>
      </c>
      <c r="GK221">
        <f>ROUND(R221*(R12)/100,2)</f>
        <v>0</v>
      </c>
      <c r="GL221">
        <f t="shared" si="195"/>
        <v>0</v>
      </c>
      <c r="GM221">
        <f t="shared" si="196"/>
        <v>1358.76</v>
      </c>
      <c r="GN221">
        <f t="shared" si="197"/>
        <v>1358.76</v>
      </c>
      <c r="GO221">
        <f t="shared" si="198"/>
        <v>0</v>
      </c>
      <c r="GP221">
        <f t="shared" si="199"/>
        <v>0</v>
      </c>
      <c r="GR221">
        <v>0</v>
      </c>
      <c r="GS221">
        <v>3</v>
      </c>
      <c r="GT221">
        <v>0</v>
      </c>
      <c r="GU221" t="s">
        <v>3</v>
      </c>
      <c r="GV221">
        <f t="shared" si="200"/>
        <v>0</v>
      </c>
      <c r="GW221">
        <v>1</v>
      </c>
      <c r="GX221">
        <f t="shared" si="201"/>
        <v>0</v>
      </c>
      <c r="HA221">
        <v>0</v>
      </c>
      <c r="HB221">
        <v>0</v>
      </c>
      <c r="IK221">
        <v>0</v>
      </c>
    </row>
    <row r="222" spans="1:245" x14ac:dyDescent="0.2">
      <c r="A222">
        <v>18</v>
      </c>
      <c r="B222">
        <v>1</v>
      </c>
      <c r="C222">
        <v>363</v>
      </c>
      <c r="E222" t="s">
        <v>626</v>
      </c>
      <c r="F222" t="s">
        <v>627</v>
      </c>
      <c r="G222" t="s">
        <v>628</v>
      </c>
      <c r="H222" t="s">
        <v>94</v>
      </c>
      <c r="I222">
        <f>I216*J222</f>
        <v>3</v>
      </c>
      <c r="J222">
        <v>3.9421813403416555</v>
      </c>
      <c r="O222">
        <f t="shared" si="168"/>
        <v>50.89</v>
      </c>
      <c r="P222">
        <f t="shared" si="169"/>
        <v>50.89</v>
      </c>
      <c r="Q222">
        <f t="shared" si="170"/>
        <v>0</v>
      </c>
      <c r="R222">
        <f t="shared" si="171"/>
        <v>0</v>
      </c>
      <c r="S222">
        <f t="shared" si="172"/>
        <v>0</v>
      </c>
      <c r="T222">
        <f t="shared" si="173"/>
        <v>0</v>
      </c>
      <c r="U222">
        <f t="shared" si="174"/>
        <v>0</v>
      </c>
      <c r="V222">
        <f t="shared" si="175"/>
        <v>0</v>
      </c>
      <c r="W222">
        <f t="shared" si="176"/>
        <v>0</v>
      </c>
      <c r="X222">
        <f t="shared" si="177"/>
        <v>0</v>
      </c>
      <c r="Y222">
        <f t="shared" si="178"/>
        <v>0</v>
      </c>
      <c r="AA222">
        <v>39269648</v>
      </c>
      <c r="AB222">
        <f t="shared" si="179"/>
        <v>2.79</v>
      </c>
      <c r="AC222">
        <f t="shared" si="180"/>
        <v>2.79</v>
      </c>
      <c r="AD222">
        <f t="shared" si="202"/>
        <v>0</v>
      </c>
      <c r="AE222">
        <f t="shared" si="203"/>
        <v>0</v>
      </c>
      <c r="AF222">
        <f t="shared" si="203"/>
        <v>0</v>
      </c>
      <c r="AG222">
        <f t="shared" si="181"/>
        <v>0</v>
      </c>
      <c r="AH222">
        <f t="shared" si="204"/>
        <v>0</v>
      </c>
      <c r="AI222">
        <f t="shared" si="204"/>
        <v>0</v>
      </c>
      <c r="AJ222">
        <f t="shared" si="182"/>
        <v>0</v>
      </c>
      <c r="AK222">
        <v>2.79</v>
      </c>
      <c r="AL222">
        <v>2.79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115</v>
      </c>
      <c r="AU222">
        <v>71</v>
      </c>
      <c r="AV222">
        <v>1</v>
      </c>
      <c r="AW222">
        <v>1</v>
      </c>
      <c r="AZ222">
        <v>6.08</v>
      </c>
      <c r="BA222">
        <v>1</v>
      </c>
      <c r="BB222">
        <v>1</v>
      </c>
      <c r="BC222">
        <v>6.08</v>
      </c>
      <c r="BD222" t="s">
        <v>3</v>
      </c>
      <c r="BE222" t="s">
        <v>3</v>
      </c>
      <c r="BF222" t="s">
        <v>3</v>
      </c>
      <c r="BG222" t="s">
        <v>3</v>
      </c>
      <c r="BH222">
        <v>3</v>
      </c>
      <c r="BI222">
        <v>1</v>
      </c>
      <c r="BJ222" t="s">
        <v>629</v>
      </c>
      <c r="BM222">
        <v>20001</v>
      </c>
      <c r="BN222">
        <v>0</v>
      </c>
      <c r="BO222" t="s">
        <v>3</v>
      </c>
      <c r="BP222">
        <v>0</v>
      </c>
      <c r="BQ222">
        <v>2</v>
      </c>
      <c r="BR222">
        <v>0</v>
      </c>
      <c r="BS222">
        <v>1</v>
      </c>
      <c r="BT222">
        <v>1</v>
      </c>
      <c r="BU222">
        <v>1</v>
      </c>
      <c r="BV222">
        <v>1</v>
      </c>
      <c r="BW222">
        <v>1</v>
      </c>
      <c r="BX222">
        <v>1</v>
      </c>
      <c r="BY222" t="s">
        <v>3</v>
      </c>
      <c r="BZ222">
        <v>128</v>
      </c>
      <c r="CA222">
        <v>83</v>
      </c>
      <c r="CF222">
        <v>0</v>
      </c>
      <c r="CG222">
        <v>0</v>
      </c>
      <c r="CM222">
        <v>0</v>
      </c>
      <c r="CN222" t="s">
        <v>3</v>
      </c>
      <c r="CO222">
        <v>0</v>
      </c>
      <c r="CP222">
        <f t="shared" si="183"/>
        <v>50.89</v>
      </c>
      <c r="CQ222">
        <f t="shared" si="184"/>
        <v>16.963200000000001</v>
      </c>
      <c r="CR222">
        <f t="shared" si="185"/>
        <v>0</v>
      </c>
      <c r="CS222">
        <f t="shared" si="186"/>
        <v>0</v>
      </c>
      <c r="CT222">
        <f t="shared" si="187"/>
        <v>0</v>
      </c>
      <c r="CU222">
        <f t="shared" si="188"/>
        <v>0</v>
      </c>
      <c r="CV222">
        <f t="shared" si="189"/>
        <v>0</v>
      </c>
      <c r="CW222">
        <f t="shared" si="190"/>
        <v>0</v>
      </c>
      <c r="CX222">
        <f t="shared" si="191"/>
        <v>0</v>
      </c>
      <c r="CY222">
        <f t="shared" si="192"/>
        <v>0</v>
      </c>
      <c r="CZ222">
        <f t="shared" si="193"/>
        <v>0</v>
      </c>
      <c r="DC222" t="s">
        <v>3</v>
      </c>
      <c r="DD222" t="s">
        <v>3</v>
      </c>
      <c r="DE222" t="s">
        <v>3</v>
      </c>
      <c r="DF222" t="s">
        <v>3</v>
      </c>
      <c r="DG222" t="s">
        <v>3</v>
      </c>
      <c r="DH222" t="s">
        <v>3</v>
      </c>
      <c r="DI222" t="s">
        <v>3</v>
      </c>
      <c r="DJ222" t="s">
        <v>3</v>
      </c>
      <c r="DK222" t="s">
        <v>3</v>
      </c>
      <c r="DL222" t="s">
        <v>3</v>
      </c>
      <c r="DM222" t="s">
        <v>3</v>
      </c>
      <c r="DN222">
        <v>0</v>
      </c>
      <c r="DO222">
        <v>0</v>
      </c>
      <c r="DP222">
        <v>1</v>
      </c>
      <c r="DQ222">
        <v>1</v>
      </c>
      <c r="DU222">
        <v>1010</v>
      </c>
      <c r="DV222" t="s">
        <v>94</v>
      </c>
      <c r="DW222" t="s">
        <v>94</v>
      </c>
      <c r="DX222">
        <v>1</v>
      </c>
      <c r="EE222">
        <v>39174534</v>
      </c>
      <c r="EF222">
        <v>2</v>
      </c>
      <c r="EG222" t="s">
        <v>17</v>
      </c>
      <c r="EH222">
        <v>0</v>
      </c>
      <c r="EI222" t="s">
        <v>3</v>
      </c>
      <c r="EJ222">
        <v>1</v>
      </c>
      <c r="EK222">
        <v>20001</v>
      </c>
      <c r="EL222" t="s">
        <v>42</v>
      </c>
      <c r="EM222" t="s">
        <v>43</v>
      </c>
      <c r="EO222" t="s">
        <v>3</v>
      </c>
      <c r="EQ222">
        <v>0</v>
      </c>
      <c r="ER222">
        <v>2.79</v>
      </c>
      <c r="ES222">
        <v>2.79</v>
      </c>
      <c r="ET222">
        <v>0</v>
      </c>
      <c r="EU222">
        <v>0</v>
      </c>
      <c r="EV222">
        <v>0</v>
      </c>
      <c r="EW222">
        <v>0</v>
      </c>
      <c r="EX222">
        <v>0</v>
      </c>
      <c r="FQ222">
        <v>0</v>
      </c>
      <c r="FR222">
        <f t="shared" si="194"/>
        <v>0</v>
      </c>
      <c r="FS222">
        <v>0</v>
      </c>
      <c r="FT222" t="s">
        <v>20</v>
      </c>
      <c r="FU222" t="s">
        <v>21</v>
      </c>
      <c r="FX222">
        <v>115.2</v>
      </c>
      <c r="FY222">
        <v>70.55</v>
      </c>
      <c r="GA222" t="s">
        <v>3</v>
      </c>
      <c r="GD222">
        <v>0</v>
      </c>
      <c r="GF222">
        <v>-1892365516</v>
      </c>
      <c r="GG222">
        <v>1</v>
      </c>
      <c r="GH222">
        <v>1</v>
      </c>
      <c r="GI222">
        <v>4</v>
      </c>
      <c r="GJ222">
        <v>0</v>
      </c>
      <c r="GK222">
        <f>ROUND(R222*(R12)/100,2)</f>
        <v>0</v>
      </c>
      <c r="GL222">
        <f t="shared" si="195"/>
        <v>0</v>
      </c>
      <c r="GM222">
        <f t="shared" si="196"/>
        <v>50.89</v>
      </c>
      <c r="GN222">
        <f t="shared" si="197"/>
        <v>50.89</v>
      </c>
      <c r="GO222">
        <f t="shared" si="198"/>
        <v>0</v>
      </c>
      <c r="GP222">
        <f t="shared" si="199"/>
        <v>0</v>
      </c>
      <c r="GR222">
        <v>0</v>
      </c>
      <c r="GS222">
        <v>3</v>
      </c>
      <c r="GT222">
        <v>0</v>
      </c>
      <c r="GU222" t="s">
        <v>3</v>
      </c>
      <c r="GV222">
        <f t="shared" si="200"/>
        <v>0</v>
      </c>
      <c r="GW222">
        <v>1</v>
      </c>
      <c r="GX222">
        <f t="shared" si="201"/>
        <v>0</v>
      </c>
      <c r="HA222">
        <v>0</v>
      </c>
      <c r="HB222">
        <v>0</v>
      </c>
      <c r="IK222">
        <v>0</v>
      </c>
    </row>
    <row r="223" spans="1:245" x14ac:dyDescent="0.2">
      <c r="A223">
        <v>18</v>
      </c>
      <c r="B223">
        <v>1</v>
      </c>
      <c r="C223">
        <v>361</v>
      </c>
      <c r="E223" t="s">
        <v>630</v>
      </c>
      <c r="F223" t="s">
        <v>631</v>
      </c>
      <c r="G223" t="s">
        <v>632</v>
      </c>
      <c r="H223" t="s">
        <v>79</v>
      </c>
      <c r="I223">
        <f>I216*J223</f>
        <v>76.099999999999994</v>
      </c>
      <c r="J223">
        <v>99.999999999999986</v>
      </c>
      <c r="O223">
        <f t="shared" si="168"/>
        <v>0</v>
      </c>
      <c r="P223">
        <f t="shared" si="169"/>
        <v>0</v>
      </c>
      <c r="Q223">
        <f t="shared" si="170"/>
        <v>0</v>
      </c>
      <c r="R223">
        <f t="shared" si="171"/>
        <v>0</v>
      </c>
      <c r="S223">
        <f t="shared" si="172"/>
        <v>0</v>
      </c>
      <c r="T223">
        <f t="shared" si="173"/>
        <v>0</v>
      </c>
      <c r="U223">
        <f t="shared" si="174"/>
        <v>0</v>
      </c>
      <c r="V223">
        <f t="shared" si="175"/>
        <v>0</v>
      </c>
      <c r="W223">
        <f t="shared" si="176"/>
        <v>0</v>
      </c>
      <c r="X223">
        <f t="shared" si="177"/>
        <v>0</v>
      </c>
      <c r="Y223">
        <f t="shared" si="178"/>
        <v>0</v>
      </c>
      <c r="AA223">
        <v>39269648</v>
      </c>
      <c r="AB223">
        <f t="shared" si="179"/>
        <v>0</v>
      </c>
      <c r="AC223">
        <f t="shared" si="180"/>
        <v>0</v>
      </c>
      <c r="AD223">
        <f t="shared" si="202"/>
        <v>0</v>
      </c>
      <c r="AE223">
        <f t="shared" si="203"/>
        <v>0</v>
      </c>
      <c r="AF223">
        <f t="shared" si="203"/>
        <v>0</v>
      </c>
      <c r="AG223">
        <f t="shared" si="181"/>
        <v>0</v>
      </c>
      <c r="AH223">
        <f t="shared" si="204"/>
        <v>0</v>
      </c>
      <c r="AI223">
        <f t="shared" si="204"/>
        <v>0</v>
      </c>
      <c r="AJ223">
        <f t="shared" si="182"/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115</v>
      </c>
      <c r="AU223">
        <v>71</v>
      </c>
      <c r="AV223">
        <v>1</v>
      </c>
      <c r="AW223">
        <v>1</v>
      </c>
      <c r="AZ223">
        <v>6.08</v>
      </c>
      <c r="BA223">
        <v>1</v>
      </c>
      <c r="BB223">
        <v>1</v>
      </c>
      <c r="BC223">
        <v>6.08</v>
      </c>
      <c r="BD223" t="s">
        <v>3</v>
      </c>
      <c r="BE223" t="s">
        <v>3</v>
      </c>
      <c r="BF223" t="s">
        <v>3</v>
      </c>
      <c r="BG223" t="s">
        <v>3</v>
      </c>
      <c r="BH223">
        <v>3</v>
      </c>
      <c r="BI223">
        <v>1</v>
      </c>
      <c r="BJ223" t="s">
        <v>3</v>
      </c>
      <c r="BM223">
        <v>20001</v>
      </c>
      <c r="BN223">
        <v>0</v>
      </c>
      <c r="BO223" t="s">
        <v>3</v>
      </c>
      <c r="BP223">
        <v>0</v>
      </c>
      <c r="BQ223">
        <v>2</v>
      </c>
      <c r="BR223">
        <v>0</v>
      </c>
      <c r="BS223">
        <v>1</v>
      </c>
      <c r="BT223">
        <v>1</v>
      </c>
      <c r="BU223">
        <v>1</v>
      </c>
      <c r="BV223">
        <v>1</v>
      </c>
      <c r="BW223">
        <v>1</v>
      </c>
      <c r="BX223">
        <v>1</v>
      </c>
      <c r="BY223" t="s">
        <v>3</v>
      </c>
      <c r="BZ223">
        <v>128</v>
      </c>
      <c r="CA223">
        <v>83</v>
      </c>
      <c r="CF223">
        <v>0</v>
      </c>
      <c r="CG223">
        <v>0</v>
      </c>
      <c r="CM223">
        <v>0</v>
      </c>
      <c r="CN223" t="s">
        <v>3</v>
      </c>
      <c r="CO223">
        <v>0</v>
      </c>
      <c r="CP223">
        <f t="shared" si="183"/>
        <v>0</v>
      </c>
      <c r="CQ223">
        <f t="shared" si="184"/>
        <v>0</v>
      </c>
      <c r="CR223">
        <f t="shared" si="185"/>
        <v>0</v>
      </c>
      <c r="CS223">
        <f t="shared" si="186"/>
        <v>0</v>
      </c>
      <c r="CT223">
        <f t="shared" si="187"/>
        <v>0</v>
      </c>
      <c r="CU223">
        <f t="shared" si="188"/>
        <v>0</v>
      </c>
      <c r="CV223">
        <f t="shared" si="189"/>
        <v>0</v>
      </c>
      <c r="CW223">
        <f t="shared" si="190"/>
        <v>0</v>
      </c>
      <c r="CX223">
        <f t="shared" si="191"/>
        <v>0</v>
      </c>
      <c r="CY223">
        <f t="shared" si="192"/>
        <v>0</v>
      </c>
      <c r="CZ223">
        <f t="shared" si="193"/>
        <v>0</v>
      </c>
      <c r="DC223" t="s">
        <v>3</v>
      </c>
      <c r="DD223" t="s">
        <v>3</v>
      </c>
      <c r="DE223" t="s">
        <v>3</v>
      </c>
      <c r="DF223" t="s">
        <v>3</v>
      </c>
      <c r="DG223" t="s">
        <v>3</v>
      </c>
      <c r="DH223" t="s">
        <v>3</v>
      </c>
      <c r="DI223" t="s">
        <v>3</v>
      </c>
      <c r="DJ223" t="s">
        <v>3</v>
      </c>
      <c r="DK223" t="s">
        <v>3</v>
      </c>
      <c r="DL223" t="s">
        <v>3</v>
      </c>
      <c r="DM223" t="s">
        <v>3</v>
      </c>
      <c r="DN223">
        <v>0</v>
      </c>
      <c r="DO223">
        <v>0</v>
      </c>
      <c r="DP223">
        <v>1</v>
      </c>
      <c r="DQ223">
        <v>1</v>
      </c>
      <c r="DU223">
        <v>1005</v>
      </c>
      <c r="DV223" t="s">
        <v>79</v>
      </c>
      <c r="DW223" t="s">
        <v>79</v>
      </c>
      <c r="DX223">
        <v>1</v>
      </c>
      <c r="EE223">
        <v>39174534</v>
      </c>
      <c r="EF223">
        <v>2</v>
      </c>
      <c r="EG223" t="s">
        <v>17</v>
      </c>
      <c r="EH223">
        <v>0</v>
      </c>
      <c r="EI223" t="s">
        <v>3</v>
      </c>
      <c r="EJ223">
        <v>1</v>
      </c>
      <c r="EK223">
        <v>20001</v>
      </c>
      <c r="EL223" t="s">
        <v>42</v>
      </c>
      <c r="EM223" t="s">
        <v>43</v>
      </c>
      <c r="EO223" t="s">
        <v>3</v>
      </c>
      <c r="EQ223">
        <v>0</v>
      </c>
      <c r="ER223">
        <v>0</v>
      </c>
      <c r="ES223">
        <v>0</v>
      </c>
      <c r="ET223">
        <v>0</v>
      </c>
      <c r="EU223">
        <v>0</v>
      </c>
      <c r="EV223">
        <v>0</v>
      </c>
      <c r="EW223">
        <v>0</v>
      </c>
      <c r="EX223">
        <v>0</v>
      </c>
      <c r="FQ223">
        <v>0</v>
      </c>
      <c r="FR223">
        <f t="shared" si="194"/>
        <v>0</v>
      </c>
      <c r="FS223">
        <v>0</v>
      </c>
      <c r="FT223" t="s">
        <v>20</v>
      </c>
      <c r="FU223" t="s">
        <v>21</v>
      </c>
      <c r="FX223">
        <v>115.2</v>
      </c>
      <c r="FY223">
        <v>70.55</v>
      </c>
      <c r="GA223" t="s">
        <v>246</v>
      </c>
      <c r="GD223">
        <v>0</v>
      </c>
      <c r="GF223">
        <v>-609733809</v>
      </c>
      <c r="GG223">
        <v>1</v>
      </c>
      <c r="GH223">
        <v>1</v>
      </c>
      <c r="GI223">
        <v>4</v>
      </c>
      <c r="GJ223">
        <v>0</v>
      </c>
      <c r="GK223">
        <f>ROUND(R223*(R12)/100,2)</f>
        <v>0</v>
      </c>
      <c r="GL223">
        <f t="shared" si="195"/>
        <v>0</v>
      </c>
      <c r="GM223">
        <f t="shared" si="196"/>
        <v>0</v>
      </c>
      <c r="GN223">
        <f t="shared" si="197"/>
        <v>0</v>
      </c>
      <c r="GO223">
        <f t="shared" si="198"/>
        <v>0</v>
      </c>
      <c r="GP223">
        <f t="shared" si="199"/>
        <v>0</v>
      </c>
      <c r="GR223">
        <v>0</v>
      </c>
      <c r="GS223">
        <v>4</v>
      </c>
      <c r="GT223">
        <v>0</v>
      </c>
      <c r="GU223" t="s">
        <v>3</v>
      </c>
      <c r="GV223">
        <f t="shared" si="200"/>
        <v>0</v>
      </c>
      <c r="GW223">
        <v>1</v>
      </c>
      <c r="GX223">
        <f t="shared" si="201"/>
        <v>0</v>
      </c>
      <c r="HA223">
        <v>0</v>
      </c>
      <c r="HB223">
        <v>0</v>
      </c>
      <c r="IK223">
        <v>0</v>
      </c>
    </row>
    <row r="224" spans="1:245" x14ac:dyDescent="0.2">
      <c r="A224">
        <v>17</v>
      </c>
      <c r="B224">
        <v>1</v>
      </c>
      <c r="C224">
        <f>ROW(SmtRes!A369)</f>
        <v>369</v>
      </c>
      <c r="D224">
        <f>ROW(EtalonRes!A357)</f>
        <v>357</v>
      </c>
      <c r="E224" t="s">
        <v>633</v>
      </c>
      <c r="F224" t="s">
        <v>634</v>
      </c>
      <c r="G224" t="s">
        <v>635</v>
      </c>
      <c r="H224" t="s">
        <v>37</v>
      </c>
      <c r="I224">
        <v>1</v>
      </c>
      <c r="J224">
        <v>0</v>
      </c>
      <c r="O224">
        <f t="shared" si="168"/>
        <v>636.45000000000005</v>
      </c>
      <c r="P224">
        <f t="shared" si="169"/>
        <v>0</v>
      </c>
      <c r="Q224">
        <f t="shared" si="170"/>
        <v>99.65</v>
      </c>
      <c r="R224">
        <f t="shared" si="171"/>
        <v>7.54</v>
      </c>
      <c r="S224">
        <f t="shared" si="172"/>
        <v>536.79999999999995</v>
      </c>
      <c r="T224">
        <f t="shared" si="173"/>
        <v>0</v>
      </c>
      <c r="U224">
        <f t="shared" si="174"/>
        <v>10.35</v>
      </c>
      <c r="V224">
        <f t="shared" si="175"/>
        <v>0.1</v>
      </c>
      <c r="W224">
        <f t="shared" si="176"/>
        <v>0</v>
      </c>
      <c r="X224">
        <f t="shared" si="177"/>
        <v>625.99</v>
      </c>
      <c r="Y224">
        <f t="shared" si="178"/>
        <v>386.48</v>
      </c>
      <c r="AA224">
        <v>39269648</v>
      </c>
      <c r="AB224">
        <f t="shared" si="179"/>
        <v>104.68</v>
      </c>
      <c r="AC224">
        <f t="shared" si="180"/>
        <v>0</v>
      </c>
      <c r="AD224">
        <f>ROUND(((((ET224*1.25))-((EU224*1.25)))+AE224),2)</f>
        <v>16.39</v>
      </c>
      <c r="AE224">
        <f>ROUND(((EU224*1.25)),2)</f>
        <v>1.24</v>
      </c>
      <c r="AF224">
        <f>ROUND(((EV224*1.15)),2)</f>
        <v>88.29</v>
      </c>
      <c r="AG224">
        <f t="shared" si="181"/>
        <v>0</v>
      </c>
      <c r="AH224">
        <f>((EW224*1.15))</f>
        <v>10.35</v>
      </c>
      <c r="AI224">
        <f>((EX224*1.25))</f>
        <v>0.1</v>
      </c>
      <c r="AJ224">
        <f t="shared" si="182"/>
        <v>0</v>
      </c>
      <c r="AK224">
        <v>89.88</v>
      </c>
      <c r="AL224">
        <v>0</v>
      </c>
      <c r="AM224">
        <v>13.11</v>
      </c>
      <c r="AN224">
        <v>0.99</v>
      </c>
      <c r="AO224">
        <v>76.77</v>
      </c>
      <c r="AP224">
        <v>0</v>
      </c>
      <c r="AQ224">
        <v>9</v>
      </c>
      <c r="AR224">
        <v>0.08</v>
      </c>
      <c r="AS224">
        <v>0</v>
      </c>
      <c r="AT224">
        <v>115</v>
      </c>
      <c r="AU224">
        <v>71</v>
      </c>
      <c r="AV224">
        <v>1</v>
      </c>
      <c r="AW224">
        <v>1</v>
      </c>
      <c r="AZ224">
        <v>6.08</v>
      </c>
      <c r="BA224">
        <v>6.08</v>
      </c>
      <c r="BB224">
        <v>6.08</v>
      </c>
      <c r="BC224">
        <v>6.08</v>
      </c>
      <c r="BD224" t="s">
        <v>3</v>
      </c>
      <c r="BE224" t="s">
        <v>3</v>
      </c>
      <c r="BF224" t="s">
        <v>3</v>
      </c>
      <c r="BG224" t="s">
        <v>3</v>
      </c>
      <c r="BH224">
        <v>0</v>
      </c>
      <c r="BI224">
        <v>1</v>
      </c>
      <c r="BJ224" t="s">
        <v>636</v>
      </c>
      <c r="BM224">
        <v>20001</v>
      </c>
      <c r="BN224">
        <v>0</v>
      </c>
      <c r="BO224" t="s">
        <v>3</v>
      </c>
      <c r="BP224">
        <v>0</v>
      </c>
      <c r="BQ224">
        <v>2</v>
      </c>
      <c r="BR224">
        <v>0</v>
      </c>
      <c r="BS224">
        <v>6.08</v>
      </c>
      <c r="BT224">
        <v>1</v>
      </c>
      <c r="BU224">
        <v>1</v>
      </c>
      <c r="BV224">
        <v>1</v>
      </c>
      <c r="BW224">
        <v>1</v>
      </c>
      <c r="BX224">
        <v>1</v>
      </c>
      <c r="BY224" t="s">
        <v>3</v>
      </c>
      <c r="BZ224">
        <v>128</v>
      </c>
      <c r="CA224">
        <v>83</v>
      </c>
      <c r="CF224">
        <v>0</v>
      </c>
      <c r="CG224">
        <v>0</v>
      </c>
      <c r="CM224">
        <v>0</v>
      </c>
      <c r="CN224" t="s">
        <v>1308</v>
      </c>
      <c r="CO224">
        <v>0</v>
      </c>
      <c r="CP224">
        <f t="shared" si="183"/>
        <v>636.44999999999993</v>
      </c>
      <c r="CQ224">
        <f t="shared" si="184"/>
        <v>0</v>
      </c>
      <c r="CR224">
        <f t="shared" si="185"/>
        <v>99.651200000000003</v>
      </c>
      <c r="CS224">
        <f t="shared" si="186"/>
        <v>7.5392000000000001</v>
      </c>
      <c r="CT224">
        <f t="shared" si="187"/>
        <v>536.80320000000006</v>
      </c>
      <c r="CU224">
        <f t="shared" si="188"/>
        <v>0</v>
      </c>
      <c r="CV224">
        <f t="shared" si="189"/>
        <v>10.35</v>
      </c>
      <c r="CW224">
        <f t="shared" si="190"/>
        <v>0.1</v>
      </c>
      <c r="CX224">
        <f t="shared" si="191"/>
        <v>0</v>
      </c>
      <c r="CY224">
        <f t="shared" si="192"/>
        <v>625.99099999999987</v>
      </c>
      <c r="CZ224">
        <f t="shared" si="193"/>
        <v>386.48139999999989</v>
      </c>
      <c r="DC224" t="s">
        <v>3</v>
      </c>
      <c r="DD224" t="s">
        <v>3</v>
      </c>
      <c r="DE224" t="s">
        <v>81</v>
      </c>
      <c r="DF224" t="s">
        <v>81</v>
      </c>
      <c r="DG224" t="s">
        <v>82</v>
      </c>
      <c r="DH224" t="s">
        <v>3</v>
      </c>
      <c r="DI224" t="s">
        <v>82</v>
      </c>
      <c r="DJ224" t="s">
        <v>81</v>
      </c>
      <c r="DK224" t="s">
        <v>3</v>
      </c>
      <c r="DL224" t="s">
        <v>3</v>
      </c>
      <c r="DM224" t="s">
        <v>3</v>
      </c>
      <c r="DN224">
        <v>0</v>
      </c>
      <c r="DO224">
        <v>0</v>
      </c>
      <c r="DP224">
        <v>1</v>
      </c>
      <c r="DQ224">
        <v>1</v>
      </c>
      <c r="DU224">
        <v>1013</v>
      </c>
      <c r="DV224" t="s">
        <v>37</v>
      </c>
      <c r="DW224" t="s">
        <v>37</v>
      </c>
      <c r="DX224">
        <v>1</v>
      </c>
      <c r="EE224">
        <v>39174534</v>
      </c>
      <c r="EF224">
        <v>2</v>
      </c>
      <c r="EG224" t="s">
        <v>17</v>
      </c>
      <c r="EH224">
        <v>0</v>
      </c>
      <c r="EI224" t="s">
        <v>3</v>
      </c>
      <c r="EJ224">
        <v>1</v>
      </c>
      <c r="EK224">
        <v>20001</v>
      </c>
      <c r="EL224" t="s">
        <v>42</v>
      </c>
      <c r="EM224" t="s">
        <v>43</v>
      </c>
      <c r="EO224" t="s">
        <v>85</v>
      </c>
      <c r="EQ224">
        <v>0</v>
      </c>
      <c r="ER224">
        <v>89.88</v>
      </c>
      <c r="ES224">
        <v>0</v>
      </c>
      <c r="ET224">
        <v>13.11</v>
      </c>
      <c r="EU224">
        <v>0.99</v>
      </c>
      <c r="EV224">
        <v>76.77</v>
      </c>
      <c r="EW224">
        <v>9</v>
      </c>
      <c r="EX224">
        <v>0.08</v>
      </c>
      <c r="EY224">
        <v>0</v>
      </c>
      <c r="FQ224">
        <v>0</v>
      </c>
      <c r="FR224">
        <f t="shared" si="194"/>
        <v>0</v>
      </c>
      <c r="FS224">
        <v>0</v>
      </c>
      <c r="FT224" t="s">
        <v>20</v>
      </c>
      <c r="FU224" t="s">
        <v>21</v>
      </c>
      <c r="FX224">
        <v>115.2</v>
      </c>
      <c r="FY224">
        <v>70.55</v>
      </c>
      <c r="GA224" t="s">
        <v>3</v>
      </c>
      <c r="GD224">
        <v>0</v>
      </c>
      <c r="GF224">
        <v>-1768176583</v>
      </c>
      <c r="GG224">
        <v>1</v>
      </c>
      <c r="GH224">
        <v>1</v>
      </c>
      <c r="GI224">
        <v>4</v>
      </c>
      <c r="GJ224">
        <v>0</v>
      </c>
      <c r="GK224">
        <f>ROUND(R224*(R12)/100,2)</f>
        <v>0</v>
      </c>
      <c r="GL224">
        <f t="shared" si="195"/>
        <v>0</v>
      </c>
      <c r="GM224">
        <f t="shared" si="196"/>
        <v>1648.92</v>
      </c>
      <c r="GN224">
        <f t="shared" si="197"/>
        <v>1648.92</v>
      </c>
      <c r="GO224">
        <f t="shared" si="198"/>
        <v>0</v>
      </c>
      <c r="GP224">
        <f t="shared" si="199"/>
        <v>0</v>
      </c>
      <c r="GR224">
        <v>0</v>
      </c>
      <c r="GS224">
        <v>3</v>
      </c>
      <c r="GT224">
        <v>0</v>
      </c>
      <c r="GU224" t="s">
        <v>3</v>
      </c>
      <c r="GV224">
        <f t="shared" si="200"/>
        <v>0</v>
      </c>
      <c r="GW224">
        <v>1</v>
      </c>
      <c r="GX224">
        <f t="shared" si="201"/>
        <v>0</v>
      </c>
      <c r="HA224">
        <v>0</v>
      </c>
      <c r="HB224">
        <v>0</v>
      </c>
      <c r="IK224">
        <v>0</v>
      </c>
    </row>
    <row r="225" spans="1:245" x14ac:dyDescent="0.2">
      <c r="A225">
        <v>18</v>
      </c>
      <c r="B225">
        <v>1</v>
      </c>
      <c r="C225">
        <v>369</v>
      </c>
      <c r="E225" t="s">
        <v>637</v>
      </c>
      <c r="F225" t="s">
        <v>638</v>
      </c>
      <c r="G225" t="s">
        <v>639</v>
      </c>
      <c r="H225" t="s">
        <v>89</v>
      </c>
      <c r="I225">
        <f>I224*J225</f>
        <v>1</v>
      </c>
      <c r="J225">
        <v>1</v>
      </c>
      <c r="O225">
        <f t="shared" si="168"/>
        <v>30816.18</v>
      </c>
      <c r="P225">
        <f t="shared" si="169"/>
        <v>30816.18</v>
      </c>
      <c r="Q225">
        <f t="shared" si="170"/>
        <v>0</v>
      </c>
      <c r="R225">
        <f t="shared" si="171"/>
        <v>0</v>
      </c>
      <c r="S225">
        <f t="shared" si="172"/>
        <v>0</v>
      </c>
      <c r="T225">
        <f t="shared" si="173"/>
        <v>0</v>
      </c>
      <c r="U225">
        <f t="shared" si="174"/>
        <v>0</v>
      </c>
      <c r="V225">
        <f t="shared" si="175"/>
        <v>0</v>
      </c>
      <c r="W225">
        <f t="shared" si="176"/>
        <v>0</v>
      </c>
      <c r="X225">
        <f t="shared" si="177"/>
        <v>0</v>
      </c>
      <c r="Y225">
        <f t="shared" si="178"/>
        <v>0</v>
      </c>
      <c r="AA225">
        <v>39269648</v>
      </c>
      <c r="AB225">
        <f t="shared" si="179"/>
        <v>5068.45</v>
      </c>
      <c r="AC225">
        <f t="shared" si="180"/>
        <v>5068.45</v>
      </c>
      <c r="AD225">
        <f>ROUND((((ET225)-(EU225))+AE225),2)</f>
        <v>0</v>
      </c>
      <c r="AE225">
        <f t="shared" ref="AE225:AF228" si="205">ROUND((EU225),2)</f>
        <v>0</v>
      </c>
      <c r="AF225">
        <f t="shared" si="205"/>
        <v>0</v>
      </c>
      <c r="AG225">
        <f t="shared" si="181"/>
        <v>0</v>
      </c>
      <c r="AH225">
        <f t="shared" ref="AH225:AI228" si="206">(EW225)</f>
        <v>0</v>
      </c>
      <c r="AI225">
        <f t="shared" si="206"/>
        <v>0</v>
      </c>
      <c r="AJ225">
        <f t="shared" si="182"/>
        <v>0</v>
      </c>
      <c r="AK225">
        <v>5068.45</v>
      </c>
      <c r="AL225">
        <v>5068.45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115</v>
      </c>
      <c r="AU225">
        <v>71</v>
      </c>
      <c r="AV225">
        <v>1</v>
      </c>
      <c r="AW225">
        <v>1</v>
      </c>
      <c r="AZ225">
        <v>6.08</v>
      </c>
      <c r="BA225">
        <v>1</v>
      </c>
      <c r="BB225">
        <v>1</v>
      </c>
      <c r="BC225">
        <v>6.08</v>
      </c>
      <c r="BD225" t="s">
        <v>3</v>
      </c>
      <c r="BE225" t="s">
        <v>3</v>
      </c>
      <c r="BF225" t="s">
        <v>3</v>
      </c>
      <c r="BG225" t="s">
        <v>3</v>
      </c>
      <c r="BH225">
        <v>3</v>
      </c>
      <c r="BI225">
        <v>1</v>
      </c>
      <c r="BJ225" t="s">
        <v>640</v>
      </c>
      <c r="BM225">
        <v>20001</v>
      </c>
      <c r="BN225">
        <v>0</v>
      </c>
      <c r="BO225" t="s">
        <v>3</v>
      </c>
      <c r="BP225">
        <v>0</v>
      </c>
      <c r="BQ225">
        <v>2</v>
      </c>
      <c r="BR225">
        <v>0</v>
      </c>
      <c r="BS225">
        <v>1</v>
      </c>
      <c r="BT225">
        <v>1</v>
      </c>
      <c r="BU225">
        <v>1</v>
      </c>
      <c r="BV225">
        <v>1</v>
      </c>
      <c r="BW225">
        <v>1</v>
      </c>
      <c r="BX225">
        <v>1</v>
      </c>
      <c r="BY225" t="s">
        <v>3</v>
      </c>
      <c r="BZ225">
        <v>128</v>
      </c>
      <c r="CA225">
        <v>83</v>
      </c>
      <c r="CF225">
        <v>0</v>
      </c>
      <c r="CG225">
        <v>0</v>
      </c>
      <c r="CM225">
        <v>0</v>
      </c>
      <c r="CN225" t="s">
        <v>3</v>
      </c>
      <c r="CO225">
        <v>0</v>
      </c>
      <c r="CP225">
        <f t="shared" si="183"/>
        <v>30816.18</v>
      </c>
      <c r="CQ225">
        <f t="shared" si="184"/>
        <v>30816.175999999999</v>
      </c>
      <c r="CR225">
        <f t="shared" si="185"/>
        <v>0</v>
      </c>
      <c r="CS225">
        <f t="shared" si="186"/>
        <v>0</v>
      </c>
      <c r="CT225">
        <f t="shared" si="187"/>
        <v>0</v>
      </c>
      <c r="CU225">
        <f t="shared" si="188"/>
        <v>0</v>
      </c>
      <c r="CV225">
        <f t="shared" si="189"/>
        <v>0</v>
      </c>
      <c r="CW225">
        <f t="shared" si="190"/>
        <v>0</v>
      </c>
      <c r="CX225">
        <f t="shared" si="191"/>
        <v>0</v>
      </c>
      <c r="CY225">
        <f t="shared" si="192"/>
        <v>0</v>
      </c>
      <c r="CZ225">
        <f t="shared" si="193"/>
        <v>0</v>
      </c>
      <c r="DC225" t="s">
        <v>3</v>
      </c>
      <c r="DD225" t="s">
        <v>3</v>
      </c>
      <c r="DE225" t="s">
        <v>3</v>
      </c>
      <c r="DF225" t="s">
        <v>3</v>
      </c>
      <c r="DG225" t="s">
        <v>3</v>
      </c>
      <c r="DH225" t="s">
        <v>3</v>
      </c>
      <c r="DI225" t="s">
        <v>3</v>
      </c>
      <c r="DJ225" t="s">
        <v>3</v>
      </c>
      <c r="DK225" t="s">
        <v>3</v>
      </c>
      <c r="DL225" t="s">
        <v>3</v>
      </c>
      <c r="DM225" t="s">
        <v>3</v>
      </c>
      <c r="DN225">
        <v>0</v>
      </c>
      <c r="DO225">
        <v>0</v>
      </c>
      <c r="DP225">
        <v>1</v>
      </c>
      <c r="DQ225">
        <v>1</v>
      </c>
      <c r="DU225">
        <v>1013</v>
      </c>
      <c r="DV225" t="s">
        <v>89</v>
      </c>
      <c r="DW225" t="s">
        <v>89</v>
      </c>
      <c r="DX225">
        <v>1</v>
      </c>
      <c r="EE225">
        <v>39174534</v>
      </c>
      <c r="EF225">
        <v>2</v>
      </c>
      <c r="EG225" t="s">
        <v>17</v>
      </c>
      <c r="EH225">
        <v>0</v>
      </c>
      <c r="EI225" t="s">
        <v>3</v>
      </c>
      <c r="EJ225">
        <v>1</v>
      </c>
      <c r="EK225">
        <v>20001</v>
      </c>
      <c r="EL225" t="s">
        <v>42</v>
      </c>
      <c r="EM225" t="s">
        <v>43</v>
      </c>
      <c r="EO225" t="s">
        <v>3</v>
      </c>
      <c r="EQ225">
        <v>0</v>
      </c>
      <c r="ER225">
        <v>5068.45</v>
      </c>
      <c r="ES225">
        <v>5068.45</v>
      </c>
      <c r="ET225">
        <v>0</v>
      </c>
      <c r="EU225">
        <v>0</v>
      </c>
      <c r="EV225">
        <v>0</v>
      </c>
      <c r="EW225">
        <v>0</v>
      </c>
      <c r="EX225">
        <v>0</v>
      </c>
      <c r="FQ225">
        <v>0</v>
      </c>
      <c r="FR225">
        <f t="shared" si="194"/>
        <v>0</v>
      </c>
      <c r="FS225">
        <v>0</v>
      </c>
      <c r="FT225" t="s">
        <v>20</v>
      </c>
      <c r="FU225" t="s">
        <v>21</v>
      </c>
      <c r="FX225">
        <v>115.2</v>
      </c>
      <c r="FY225">
        <v>70.55</v>
      </c>
      <c r="GA225" t="s">
        <v>3</v>
      </c>
      <c r="GD225">
        <v>0</v>
      </c>
      <c r="GF225">
        <v>1838502146</v>
      </c>
      <c r="GG225">
        <v>1</v>
      </c>
      <c r="GH225">
        <v>1</v>
      </c>
      <c r="GI225">
        <v>4</v>
      </c>
      <c r="GJ225">
        <v>0</v>
      </c>
      <c r="GK225">
        <f>ROUND(R225*(R12)/100,2)</f>
        <v>0</v>
      </c>
      <c r="GL225">
        <f t="shared" si="195"/>
        <v>0</v>
      </c>
      <c r="GM225">
        <f t="shared" si="196"/>
        <v>30816.18</v>
      </c>
      <c r="GN225">
        <f t="shared" si="197"/>
        <v>30816.18</v>
      </c>
      <c r="GO225">
        <f t="shared" si="198"/>
        <v>0</v>
      </c>
      <c r="GP225">
        <f t="shared" si="199"/>
        <v>0</v>
      </c>
      <c r="GR225">
        <v>0</v>
      </c>
      <c r="GS225">
        <v>3</v>
      </c>
      <c r="GT225">
        <v>0</v>
      </c>
      <c r="GU225" t="s">
        <v>3</v>
      </c>
      <c r="GV225">
        <f t="shared" si="200"/>
        <v>0</v>
      </c>
      <c r="GW225">
        <v>1</v>
      </c>
      <c r="GX225">
        <f t="shared" si="201"/>
        <v>0</v>
      </c>
      <c r="HA225">
        <v>0</v>
      </c>
      <c r="HB225">
        <v>0</v>
      </c>
      <c r="IK225">
        <v>0</v>
      </c>
    </row>
    <row r="226" spans="1:245" x14ac:dyDescent="0.2">
      <c r="A226">
        <v>17</v>
      </c>
      <c r="B226">
        <v>1</v>
      </c>
      <c r="C226">
        <f>ROW(SmtRes!A387)</f>
        <v>387</v>
      </c>
      <c r="D226">
        <f>ROW(EtalonRes!A374)</f>
        <v>374</v>
      </c>
      <c r="E226" t="s">
        <v>641</v>
      </c>
      <c r="F226" t="s">
        <v>642</v>
      </c>
      <c r="G226" t="s">
        <v>643</v>
      </c>
      <c r="H226" t="s">
        <v>37</v>
      </c>
      <c r="I226">
        <v>1</v>
      </c>
      <c r="J226">
        <v>0</v>
      </c>
      <c r="O226">
        <f t="shared" si="168"/>
        <v>1215.7</v>
      </c>
      <c r="P226">
        <f t="shared" si="169"/>
        <v>293.91000000000003</v>
      </c>
      <c r="Q226">
        <f t="shared" si="170"/>
        <v>240.77</v>
      </c>
      <c r="R226">
        <f t="shared" si="171"/>
        <v>26.93</v>
      </c>
      <c r="S226">
        <f t="shared" si="172"/>
        <v>681.02</v>
      </c>
      <c r="T226">
        <f t="shared" si="173"/>
        <v>0</v>
      </c>
      <c r="U226">
        <f t="shared" si="174"/>
        <v>10.1</v>
      </c>
      <c r="V226">
        <f t="shared" si="175"/>
        <v>0.44</v>
      </c>
      <c r="W226">
        <f t="shared" si="176"/>
        <v>0</v>
      </c>
      <c r="X226">
        <f t="shared" si="177"/>
        <v>566.36</v>
      </c>
      <c r="Y226">
        <f t="shared" si="178"/>
        <v>424.77</v>
      </c>
      <c r="AA226">
        <v>39269648</v>
      </c>
      <c r="AB226">
        <f t="shared" si="179"/>
        <v>199.95</v>
      </c>
      <c r="AC226">
        <f t="shared" si="180"/>
        <v>48.34</v>
      </c>
      <c r="AD226">
        <f>ROUND((((ET226)-(EU226))+AE226),2)</f>
        <v>39.6</v>
      </c>
      <c r="AE226">
        <f t="shared" si="205"/>
        <v>4.43</v>
      </c>
      <c r="AF226">
        <f t="shared" si="205"/>
        <v>112.01</v>
      </c>
      <c r="AG226">
        <f t="shared" si="181"/>
        <v>0</v>
      </c>
      <c r="AH226">
        <f t="shared" si="206"/>
        <v>10.1</v>
      </c>
      <c r="AI226">
        <f t="shared" si="206"/>
        <v>0.44</v>
      </c>
      <c r="AJ226">
        <f t="shared" si="182"/>
        <v>0</v>
      </c>
      <c r="AK226">
        <v>199.95</v>
      </c>
      <c r="AL226">
        <v>48.34</v>
      </c>
      <c r="AM226">
        <v>39.6</v>
      </c>
      <c r="AN226">
        <v>4.43</v>
      </c>
      <c r="AO226">
        <v>112.01</v>
      </c>
      <c r="AP226">
        <v>0</v>
      </c>
      <c r="AQ226">
        <v>10.1</v>
      </c>
      <c r="AR226">
        <v>0.44</v>
      </c>
      <c r="AS226">
        <v>0</v>
      </c>
      <c r="AT226">
        <v>80</v>
      </c>
      <c r="AU226">
        <v>60</v>
      </c>
      <c r="AV226">
        <v>1</v>
      </c>
      <c r="AW226">
        <v>1</v>
      </c>
      <c r="AZ226">
        <v>6.08</v>
      </c>
      <c r="BA226">
        <v>6.08</v>
      </c>
      <c r="BB226">
        <v>6.08</v>
      </c>
      <c r="BC226">
        <v>6.08</v>
      </c>
      <c r="BD226" t="s">
        <v>3</v>
      </c>
      <c r="BE226" t="s">
        <v>3</v>
      </c>
      <c r="BF226" t="s">
        <v>3</v>
      </c>
      <c r="BG226" t="s">
        <v>3</v>
      </c>
      <c r="BH226">
        <v>0</v>
      </c>
      <c r="BI226">
        <v>2</v>
      </c>
      <c r="BJ226" t="s">
        <v>644</v>
      </c>
      <c r="BM226">
        <v>110001</v>
      </c>
      <c r="BN226">
        <v>0</v>
      </c>
      <c r="BO226" t="s">
        <v>3</v>
      </c>
      <c r="BP226">
        <v>0</v>
      </c>
      <c r="BQ226">
        <v>3</v>
      </c>
      <c r="BR226">
        <v>0</v>
      </c>
      <c r="BS226">
        <v>6.08</v>
      </c>
      <c r="BT226">
        <v>1</v>
      </c>
      <c r="BU226">
        <v>1</v>
      </c>
      <c r="BV226">
        <v>1</v>
      </c>
      <c r="BW226">
        <v>1</v>
      </c>
      <c r="BX226">
        <v>1</v>
      </c>
      <c r="BY226" t="s">
        <v>3</v>
      </c>
      <c r="BZ226">
        <v>80</v>
      </c>
      <c r="CA226">
        <v>60</v>
      </c>
      <c r="CF226">
        <v>0</v>
      </c>
      <c r="CG226">
        <v>0</v>
      </c>
      <c r="CM226">
        <v>0</v>
      </c>
      <c r="CN226" t="s">
        <v>3</v>
      </c>
      <c r="CO226">
        <v>0</v>
      </c>
      <c r="CP226">
        <f t="shared" si="183"/>
        <v>1215.7</v>
      </c>
      <c r="CQ226">
        <f t="shared" si="184"/>
        <v>293.90720000000005</v>
      </c>
      <c r="CR226">
        <f t="shared" si="185"/>
        <v>240.768</v>
      </c>
      <c r="CS226">
        <f t="shared" si="186"/>
        <v>26.9344</v>
      </c>
      <c r="CT226">
        <f t="shared" si="187"/>
        <v>681.02080000000001</v>
      </c>
      <c r="CU226">
        <f t="shared" si="188"/>
        <v>0</v>
      </c>
      <c r="CV226">
        <f t="shared" si="189"/>
        <v>10.1</v>
      </c>
      <c r="CW226">
        <f t="shared" si="190"/>
        <v>0.44</v>
      </c>
      <c r="CX226">
        <f t="shared" si="191"/>
        <v>0</v>
      </c>
      <c r="CY226">
        <f t="shared" si="192"/>
        <v>566.3599999999999</v>
      </c>
      <c r="CZ226">
        <f t="shared" si="193"/>
        <v>424.76999999999992</v>
      </c>
      <c r="DC226" t="s">
        <v>3</v>
      </c>
      <c r="DD226" t="s">
        <v>3</v>
      </c>
      <c r="DE226" t="s">
        <v>3</v>
      </c>
      <c r="DF226" t="s">
        <v>3</v>
      </c>
      <c r="DG226" t="s">
        <v>3</v>
      </c>
      <c r="DH226" t="s">
        <v>3</v>
      </c>
      <c r="DI226" t="s">
        <v>3</v>
      </c>
      <c r="DJ226" t="s">
        <v>3</v>
      </c>
      <c r="DK226" t="s">
        <v>3</v>
      </c>
      <c r="DL226" t="s">
        <v>3</v>
      </c>
      <c r="DM226" t="s">
        <v>3</v>
      </c>
      <c r="DN226">
        <v>0</v>
      </c>
      <c r="DO226">
        <v>0</v>
      </c>
      <c r="DP226">
        <v>1</v>
      </c>
      <c r="DQ226">
        <v>1</v>
      </c>
      <c r="DU226">
        <v>1013</v>
      </c>
      <c r="DV226" t="s">
        <v>37</v>
      </c>
      <c r="DW226" t="s">
        <v>37</v>
      </c>
      <c r="DX226">
        <v>1</v>
      </c>
      <c r="EE226">
        <v>39174389</v>
      </c>
      <c r="EF226">
        <v>3</v>
      </c>
      <c r="EG226" t="s">
        <v>378</v>
      </c>
      <c r="EH226">
        <v>0</v>
      </c>
      <c r="EI226" t="s">
        <v>3</v>
      </c>
      <c r="EJ226">
        <v>2</v>
      </c>
      <c r="EK226">
        <v>110001</v>
      </c>
      <c r="EL226" t="s">
        <v>531</v>
      </c>
      <c r="EM226" t="s">
        <v>467</v>
      </c>
      <c r="EO226" t="s">
        <v>3</v>
      </c>
      <c r="EQ226">
        <v>0</v>
      </c>
      <c r="ER226">
        <v>199.95</v>
      </c>
      <c r="ES226">
        <v>48.34</v>
      </c>
      <c r="ET226">
        <v>39.6</v>
      </c>
      <c r="EU226">
        <v>4.43</v>
      </c>
      <c r="EV226">
        <v>112.01</v>
      </c>
      <c r="EW226">
        <v>10.1</v>
      </c>
      <c r="EX226">
        <v>0.44</v>
      </c>
      <c r="EY226">
        <v>0</v>
      </c>
      <c r="FQ226">
        <v>0</v>
      </c>
      <c r="FR226">
        <f t="shared" si="194"/>
        <v>0</v>
      </c>
      <c r="FS226">
        <v>0</v>
      </c>
      <c r="FX226">
        <v>80</v>
      </c>
      <c r="FY226">
        <v>60</v>
      </c>
      <c r="GA226" t="s">
        <v>3</v>
      </c>
      <c r="GD226">
        <v>0</v>
      </c>
      <c r="GF226">
        <v>1110635560</v>
      </c>
      <c r="GG226">
        <v>1</v>
      </c>
      <c r="GH226">
        <v>1</v>
      </c>
      <c r="GI226">
        <v>4</v>
      </c>
      <c r="GJ226">
        <v>0</v>
      </c>
      <c r="GK226">
        <f>ROUND(R226*(R12)/100,2)</f>
        <v>0</v>
      </c>
      <c r="GL226">
        <f t="shared" si="195"/>
        <v>0</v>
      </c>
      <c r="GM226">
        <f t="shared" si="196"/>
        <v>2206.83</v>
      </c>
      <c r="GN226">
        <f t="shared" si="197"/>
        <v>0</v>
      </c>
      <c r="GO226">
        <f t="shared" si="198"/>
        <v>2206.83</v>
      </c>
      <c r="GP226">
        <f t="shared" si="199"/>
        <v>0</v>
      </c>
      <c r="GR226">
        <v>0</v>
      </c>
      <c r="GS226">
        <v>3</v>
      </c>
      <c r="GT226">
        <v>0</v>
      </c>
      <c r="GU226" t="s">
        <v>3</v>
      </c>
      <c r="GV226">
        <f t="shared" si="200"/>
        <v>0</v>
      </c>
      <c r="GW226">
        <v>1</v>
      </c>
      <c r="GX226">
        <f t="shared" si="201"/>
        <v>0</v>
      </c>
      <c r="HA226">
        <v>0</v>
      </c>
      <c r="HB226">
        <v>0</v>
      </c>
      <c r="IK226">
        <v>0</v>
      </c>
    </row>
    <row r="227" spans="1:245" x14ac:dyDescent="0.2">
      <c r="A227">
        <v>18</v>
      </c>
      <c r="B227">
        <v>1</v>
      </c>
      <c r="C227">
        <v>383</v>
      </c>
      <c r="E227" t="s">
        <v>645</v>
      </c>
      <c r="F227" t="s">
        <v>646</v>
      </c>
      <c r="G227" t="s">
        <v>647</v>
      </c>
      <c r="H227" t="s">
        <v>94</v>
      </c>
      <c r="I227">
        <f>I226*J227</f>
        <v>1</v>
      </c>
      <c r="J227">
        <v>1</v>
      </c>
      <c r="O227">
        <f t="shared" si="168"/>
        <v>1591.08</v>
      </c>
      <c r="P227">
        <f t="shared" si="169"/>
        <v>1591.08</v>
      </c>
      <c r="Q227">
        <f t="shared" si="170"/>
        <v>0</v>
      </c>
      <c r="R227">
        <f t="shared" si="171"/>
        <v>0</v>
      </c>
      <c r="S227">
        <f t="shared" si="172"/>
        <v>0</v>
      </c>
      <c r="T227">
        <f t="shared" si="173"/>
        <v>0</v>
      </c>
      <c r="U227">
        <f t="shared" si="174"/>
        <v>0</v>
      </c>
      <c r="V227">
        <f t="shared" si="175"/>
        <v>0</v>
      </c>
      <c r="W227">
        <f t="shared" si="176"/>
        <v>0</v>
      </c>
      <c r="X227">
        <f t="shared" si="177"/>
        <v>0</v>
      </c>
      <c r="Y227">
        <f t="shared" si="178"/>
        <v>0</v>
      </c>
      <c r="AA227">
        <v>39269648</v>
      </c>
      <c r="AB227">
        <f t="shared" si="179"/>
        <v>261.69</v>
      </c>
      <c r="AC227">
        <f t="shared" si="180"/>
        <v>261.69</v>
      </c>
      <c r="AD227">
        <f>ROUND((((ET227)-(EU227))+AE227),2)</f>
        <v>0</v>
      </c>
      <c r="AE227">
        <f t="shared" si="205"/>
        <v>0</v>
      </c>
      <c r="AF227">
        <f t="shared" si="205"/>
        <v>0</v>
      </c>
      <c r="AG227">
        <f t="shared" si="181"/>
        <v>0</v>
      </c>
      <c r="AH227">
        <f t="shared" si="206"/>
        <v>0</v>
      </c>
      <c r="AI227">
        <f t="shared" si="206"/>
        <v>0</v>
      </c>
      <c r="AJ227">
        <f t="shared" si="182"/>
        <v>0</v>
      </c>
      <c r="AK227">
        <v>261.69</v>
      </c>
      <c r="AL227">
        <v>261.69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80</v>
      </c>
      <c r="AU227">
        <v>60</v>
      </c>
      <c r="AV227">
        <v>1</v>
      </c>
      <c r="AW227">
        <v>1</v>
      </c>
      <c r="AZ227">
        <v>6.08</v>
      </c>
      <c r="BA227">
        <v>1</v>
      </c>
      <c r="BB227">
        <v>1</v>
      </c>
      <c r="BC227">
        <v>6.08</v>
      </c>
      <c r="BD227" t="s">
        <v>3</v>
      </c>
      <c r="BE227" t="s">
        <v>3</v>
      </c>
      <c r="BF227" t="s">
        <v>3</v>
      </c>
      <c r="BG227" t="s">
        <v>3</v>
      </c>
      <c r="BH227">
        <v>3</v>
      </c>
      <c r="BI227">
        <v>2</v>
      </c>
      <c r="BJ227" t="s">
        <v>648</v>
      </c>
      <c r="BM227">
        <v>110001</v>
      </c>
      <c r="BN227">
        <v>0</v>
      </c>
      <c r="BO227" t="s">
        <v>3</v>
      </c>
      <c r="BP227">
        <v>0</v>
      </c>
      <c r="BQ227">
        <v>3</v>
      </c>
      <c r="BR227">
        <v>0</v>
      </c>
      <c r="BS227">
        <v>1</v>
      </c>
      <c r="BT227">
        <v>1</v>
      </c>
      <c r="BU227">
        <v>1</v>
      </c>
      <c r="BV227">
        <v>1</v>
      </c>
      <c r="BW227">
        <v>1</v>
      </c>
      <c r="BX227">
        <v>1</v>
      </c>
      <c r="BY227" t="s">
        <v>3</v>
      </c>
      <c r="BZ227">
        <v>80</v>
      </c>
      <c r="CA227">
        <v>60</v>
      </c>
      <c r="CF227">
        <v>0</v>
      </c>
      <c r="CG227">
        <v>0</v>
      </c>
      <c r="CM227">
        <v>0</v>
      </c>
      <c r="CN227" t="s">
        <v>3</v>
      </c>
      <c r="CO227">
        <v>0</v>
      </c>
      <c r="CP227">
        <f t="shared" si="183"/>
        <v>1591.08</v>
      </c>
      <c r="CQ227">
        <f t="shared" si="184"/>
        <v>1591.0752</v>
      </c>
      <c r="CR227">
        <f t="shared" si="185"/>
        <v>0</v>
      </c>
      <c r="CS227">
        <f t="shared" si="186"/>
        <v>0</v>
      </c>
      <c r="CT227">
        <f t="shared" si="187"/>
        <v>0</v>
      </c>
      <c r="CU227">
        <f t="shared" si="188"/>
        <v>0</v>
      </c>
      <c r="CV227">
        <f t="shared" si="189"/>
        <v>0</v>
      </c>
      <c r="CW227">
        <f t="shared" si="190"/>
        <v>0</v>
      </c>
      <c r="CX227">
        <f t="shared" si="191"/>
        <v>0</v>
      </c>
      <c r="CY227">
        <f t="shared" si="192"/>
        <v>0</v>
      </c>
      <c r="CZ227">
        <f t="shared" si="193"/>
        <v>0</v>
      </c>
      <c r="DC227" t="s">
        <v>3</v>
      </c>
      <c r="DD227" t="s">
        <v>3</v>
      </c>
      <c r="DE227" t="s">
        <v>3</v>
      </c>
      <c r="DF227" t="s">
        <v>3</v>
      </c>
      <c r="DG227" t="s">
        <v>3</v>
      </c>
      <c r="DH227" t="s">
        <v>3</v>
      </c>
      <c r="DI227" t="s">
        <v>3</v>
      </c>
      <c r="DJ227" t="s">
        <v>3</v>
      </c>
      <c r="DK227" t="s">
        <v>3</v>
      </c>
      <c r="DL227" t="s">
        <v>3</v>
      </c>
      <c r="DM227" t="s">
        <v>3</v>
      </c>
      <c r="DN227">
        <v>0</v>
      </c>
      <c r="DO227">
        <v>0</v>
      </c>
      <c r="DP227">
        <v>1</v>
      </c>
      <c r="DQ227">
        <v>1</v>
      </c>
      <c r="DU227">
        <v>1010</v>
      </c>
      <c r="DV227" t="s">
        <v>94</v>
      </c>
      <c r="DW227" t="s">
        <v>94</v>
      </c>
      <c r="DX227">
        <v>1</v>
      </c>
      <c r="EE227">
        <v>39174389</v>
      </c>
      <c r="EF227">
        <v>3</v>
      </c>
      <c r="EG227" t="s">
        <v>378</v>
      </c>
      <c r="EH227">
        <v>0</v>
      </c>
      <c r="EI227" t="s">
        <v>3</v>
      </c>
      <c r="EJ227">
        <v>2</v>
      </c>
      <c r="EK227">
        <v>110001</v>
      </c>
      <c r="EL227" t="s">
        <v>531</v>
      </c>
      <c r="EM227" t="s">
        <v>467</v>
      </c>
      <c r="EO227" t="s">
        <v>3</v>
      </c>
      <c r="EQ227">
        <v>0</v>
      </c>
      <c r="ER227">
        <v>261.69</v>
      </c>
      <c r="ES227">
        <v>261.69</v>
      </c>
      <c r="ET227">
        <v>0</v>
      </c>
      <c r="EU227">
        <v>0</v>
      </c>
      <c r="EV227">
        <v>0</v>
      </c>
      <c r="EW227">
        <v>0</v>
      </c>
      <c r="EX227">
        <v>0</v>
      </c>
      <c r="FQ227">
        <v>0</v>
      </c>
      <c r="FR227">
        <f t="shared" si="194"/>
        <v>0</v>
      </c>
      <c r="FS227">
        <v>0</v>
      </c>
      <c r="FX227">
        <v>80</v>
      </c>
      <c r="FY227">
        <v>60</v>
      </c>
      <c r="GA227" t="s">
        <v>246</v>
      </c>
      <c r="GD227">
        <v>0</v>
      </c>
      <c r="GF227">
        <v>1963459670</v>
      </c>
      <c r="GG227">
        <v>1</v>
      </c>
      <c r="GH227">
        <v>0</v>
      </c>
      <c r="GI227">
        <v>4</v>
      </c>
      <c r="GJ227">
        <v>0</v>
      </c>
      <c r="GK227">
        <f>ROUND(R227*(R12)/100,2)</f>
        <v>0</v>
      </c>
      <c r="GL227">
        <f t="shared" si="195"/>
        <v>0</v>
      </c>
      <c r="GM227">
        <f t="shared" si="196"/>
        <v>1591.08</v>
      </c>
      <c r="GN227">
        <f t="shared" si="197"/>
        <v>0</v>
      </c>
      <c r="GO227">
        <f t="shared" si="198"/>
        <v>1591.08</v>
      </c>
      <c r="GP227">
        <f t="shared" si="199"/>
        <v>0</v>
      </c>
      <c r="GR227">
        <v>0</v>
      </c>
      <c r="GS227">
        <v>4</v>
      </c>
      <c r="GT227">
        <v>0</v>
      </c>
      <c r="GU227" t="s">
        <v>3</v>
      </c>
      <c r="GV227">
        <f t="shared" si="200"/>
        <v>0</v>
      </c>
      <c r="GW227">
        <v>1</v>
      </c>
      <c r="GX227">
        <f t="shared" si="201"/>
        <v>0</v>
      </c>
      <c r="HA227">
        <v>0</v>
      </c>
      <c r="HB227">
        <v>0</v>
      </c>
      <c r="IK227">
        <v>0</v>
      </c>
    </row>
    <row r="228" spans="1:245" x14ac:dyDescent="0.2">
      <c r="A228">
        <v>18</v>
      </c>
      <c r="B228">
        <v>1</v>
      </c>
      <c r="C228">
        <v>386</v>
      </c>
      <c r="E228" t="s">
        <v>649</v>
      </c>
      <c r="F228" t="s">
        <v>650</v>
      </c>
      <c r="G228" t="s">
        <v>651</v>
      </c>
      <c r="H228" t="s">
        <v>219</v>
      </c>
      <c r="I228">
        <f>I226*J228</f>
        <v>1E-3</v>
      </c>
      <c r="J228">
        <v>1E-3</v>
      </c>
      <c r="O228">
        <f t="shared" si="168"/>
        <v>0</v>
      </c>
      <c r="P228">
        <f t="shared" si="169"/>
        <v>0</v>
      </c>
      <c r="Q228">
        <f t="shared" si="170"/>
        <v>0</v>
      </c>
      <c r="R228">
        <f t="shared" si="171"/>
        <v>0</v>
      </c>
      <c r="S228">
        <f t="shared" si="172"/>
        <v>0</v>
      </c>
      <c r="T228">
        <f t="shared" si="173"/>
        <v>0</v>
      </c>
      <c r="U228">
        <f t="shared" si="174"/>
        <v>0</v>
      </c>
      <c r="V228">
        <f t="shared" si="175"/>
        <v>0</v>
      </c>
      <c r="W228">
        <f t="shared" si="176"/>
        <v>0</v>
      </c>
      <c r="X228">
        <f t="shared" si="177"/>
        <v>0</v>
      </c>
      <c r="Y228">
        <f t="shared" si="178"/>
        <v>0</v>
      </c>
      <c r="AA228">
        <v>39269648</v>
      </c>
      <c r="AB228">
        <f t="shared" si="179"/>
        <v>0</v>
      </c>
      <c r="AC228">
        <f t="shared" si="180"/>
        <v>0</v>
      </c>
      <c r="AD228">
        <f>ROUND((((ET228)-(EU228))+AE228),2)</f>
        <v>0</v>
      </c>
      <c r="AE228">
        <f t="shared" si="205"/>
        <v>0</v>
      </c>
      <c r="AF228">
        <f t="shared" si="205"/>
        <v>0</v>
      </c>
      <c r="AG228">
        <f t="shared" si="181"/>
        <v>0</v>
      </c>
      <c r="AH228">
        <f t="shared" si="206"/>
        <v>0</v>
      </c>
      <c r="AI228">
        <f t="shared" si="206"/>
        <v>0</v>
      </c>
      <c r="AJ228">
        <f t="shared" si="182"/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80</v>
      </c>
      <c r="AU228">
        <v>60</v>
      </c>
      <c r="AV228">
        <v>1</v>
      </c>
      <c r="AW228">
        <v>1</v>
      </c>
      <c r="AZ228">
        <v>6.08</v>
      </c>
      <c r="BA228">
        <v>1</v>
      </c>
      <c r="BB228">
        <v>1</v>
      </c>
      <c r="BC228">
        <v>6.08</v>
      </c>
      <c r="BD228" t="s">
        <v>3</v>
      </c>
      <c r="BE228" t="s">
        <v>3</v>
      </c>
      <c r="BF228" t="s">
        <v>3</v>
      </c>
      <c r="BG228" t="s">
        <v>3</v>
      </c>
      <c r="BH228">
        <v>3</v>
      </c>
      <c r="BI228">
        <v>2</v>
      </c>
      <c r="BJ228" t="s">
        <v>3</v>
      </c>
      <c r="BM228">
        <v>110001</v>
      </c>
      <c r="BN228">
        <v>0</v>
      </c>
      <c r="BO228" t="s">
        <v>3</v>
      </c>
      <c r="BP228">
        <v>0</v>
      </c>
      <c r="BQ228">
        <v>3</v>
      </c>
      <c r="BR228">
        <v>0</v>
      </c>
      <c r="BS228">
        <v>1</v>
      </c>
      <c r="BT228">
        <v>1</v>
      </c>
      <c r="BU228">
        <v>1</v>
      </c>
      <c r="BV228">
        <v>1</v>
      </c>
      <c r="BW228">
        <v>1</v>
      </c>
      <c r="BX228">
        <v>1</v>
      </c>
      <c r="BY228" t="s">
        <v>3</v>
      </c>
      <c r="BZ228">
        <v>80</v>
      </c>
      <c r="CA228">
        <v>60</v>
      </c>
      <c r="CF228">
        <v>0</v>
      </c>
      <c r="CG228">
        <v>0</v>
      </c>
      <c r="CM228">
        <v>0</v>
      </c>
      <c r="CN228" t="s">
        <v>3</v>
      </c>
      <c r="CO228">
        <v>0</v>
      </c>
      <c r="CP228">
        <f t="shared" si="183"/>
        <v>0</v>
      </c>
      <c r="CQ228">
        <f t="shared" si="184"/>
        <v>0</v>
      </c>
      <c r="CR228">
        <f t="shared" si="185"/>
        <v>0</v>
      </c>
      <c r="CS228">
        <f t="shared" si="186"/>
        <v>0</v>
      </c>
      <c r="CT228">
        <f t="shared" si="187"/>
        <v>0</v>
      </c>
      <c r="CU228">
        <f t="shared" si="188"/>
        <v>0</v>
      </c>
      <c r="CV228">
        <f t="shared" si="189"/>
        <v>0</v>
      </c>
      <c r="CW228">
        <f t="shared" si="190"/>
        <v>0</v>
      </c>
      <c r="CX228">
        <f t="shared" si="191"/>
        <v>0</v>
      </c>
      <c r="CY228">
        <f t="shared" si="192"/>
        <v>0</v>
      </c>
      <c r="CZ228">
        <f t="shared" si="193"/>
        <v>0</v>
      </c>
      <c r="DC228" t="s">
        <v>3</v>
      </c>
      <c r="DD228" t="s">
        <v>3</v>
      </c>
      <c r="DE228" t="s">
        <v>3</v>
      </c>
      <c r="DF228" t="s">
        <v>3</v>
      </c>
      <c r="DG228" t="s">
        <v>3</v>
      </c>
      <c r="DH228" t="s">
        <v>3</v>
      </c>
      <c r="DI228" t="s">
        <v>3</v>
      </c>
      <c r="DJ228" t="s">
        <v>3</v>
      </c>
      <c r="DK228" t="s">
        <v>3</v>
      </c>
      <c r="DL228" t="s">
        <v>3</v>
      </c>
      <c r="DM228" t="s">
        <v>3</v>
      </c>
      <c r="DN228">
        <v>0</v>
      </c>
      <c r="DO228">
        <v>0</v>
      </c>
      <c r="DP228">
        <v>1</v>
      </c>
      <c r="DQ228">
        <v>1</v>
      </c>
      <c r="DU228">
        <v>1009</v>
      </c>
      <c r="DV228" t="s">
        <v>219</v>
      </c>
      <c r="DW228" t="s">
        <v>219</v>
      </c>
      <c r="DX228">
        <v>1000</v>
      </c>
      <c r="EE228">
        <v>39174389</v>
      </c>
      <c r="EF228">
        <v>3</v>
      </c>
      <c r="EG228" t="s">
        <v>378</v>
      </c>
      <c r="EH228">
        <v>0</v>
      </c>
      <c r="EI228" t="s">
        <v>3</v>
      </c>
      <c r="EJ228">
        <v>2</v>
      </c>
      <c r="EK228">
        <v>110001</v>
      </c>
      <c r="EL228" t="s">
        <v>531</v>
      </c>
      <c r="EM228" t="s">
        <v>467</v>
      </c>
      <c r="EO228" t="s">
        <v>3</v>
      </c>
      <c r="EQ228">
        <v>0</v>
      </c>
      <c r="ER228">
        <v>0</v>
      </c>
      <c r="ES228">
        <v>0</v>
      </c>
      <c r="ET228">
        <v>0</v>
      </c>
      <c r="EU228">
        <v>0</v>
      </c>
      <c r="EV228">
        <v>0</v>
      </c>
      <c r="EW228">
        <v>0</v>
      </c>
      <c r="EX228">
        <v>0</v>
      </c>
      <c r="FQ228">
        <v>0</v>
      </c>
      <c r="FR228">
        <f t="shared" si="194"/>
        <v>0</v>
      </c>
      <c r="FS228">
        <v>0</v>
      </c>
      <c r="FX228">
        <v>80</v>
      </c>
      <c r="FY228">
        <v>60</v>
      </c>
      <c r="GA228" t="s">
        <v>3</v>
      </c>
      <c r="GD228">
        <v>0</v>
      </c>
      <c r="GF228">
        <v>1392189009</v>
      </c>
      <c r="GG228">
        <v>1</v>
      </c>
      <c r="GH228">
        <v>1</v>
      </c>
      <c r="GI228">
        <v>4</v>
      </c>
      <c r="GJ228">
        <v>0</v>
      </c>
      <c r="GK228">
        <f>ROUND(R228*(R12)/100,2)</f>
        <v>0</v>
      </c>
      <c r="GL228">
        <f t="shared" si="195"/>
        <v>0</v>
      </c>
      <c r="GM228">
        <f t="shared" si="196"/>
        <v>0</v>
      </c>
      <c r="GN228">
        <f t="shared" si="197"/>
        <v>0</v>
      </c>
      <c r="GO228">
        <f t="shared" si="198"/>
        <v>0</v>
      </c>
      <c r="GP228">
        <f t="shared" si="199"/>
        <v>0</v>
      </c>
      <c r="GR228">
        <v>0</v>
      </c>
      <c r="GS228">
        <v>3</v>
      </c>
      <c r="GT228">
        <v>0</v>
      </c>
      <c r="GU228" t="s">
        <v>3</v>
      </c>
      <c r="GV228">
        <f t="shared" si="200"/>
        <v>0</v>
      </c>
      <c r="GW228">
        <v>1</v>
      </c>
      <c r="GX228">
        <f t="shared" si="201"/>
        <v>0</v>
      </c>
      <c r="HA228">
        <v>0</v>
      </c>
      <c r="HB228">
        <v>0</v>
      </c>
      <c r="IK228">
        <v>0</v>
      </c>
    </row>
    <row r="229" spans="1:245" x14ac:dyDescent="0.2">
      <c r="A229">
        <v>17</v>
      </c>
      <c r="B229">
        <v>1</v>
      </c>
      <c r="C229">
        <f>ROW(SmtRes!A394)</f>
        <v>394</v>
      </c>
      <c r="D229">
        <f>ROW(EtalonRes!A380)</f>
        <v>380</v>
      </c>
      <c r="E229" t="s">
        <v>652</v>
      </c>
      <c r="F229" t="s">
        <v>653</v>
      </c>
      <c r="G229" t="s">
        <v>654</v>
      </c>
      <c r="H229" t="s">
        <v>569</v>
      </c>
      <c r="I229">
        <v>0.4</v>
      </c>
      <c r="J229">
        <v>0</v>
      </c>
      <c r="O229">
        <f t="shared" si="168"/>
        <v>211.54</v>
      </c>
      <c r="P229">
        <f t="shared" si="169"/>
        <v>87.43</v>
      </c>
      <c r="Q229">
        <f t="shared" si="170"/>
        <v>2.02</v>
      </c>
      <c r="R229">
        <f t="shared" si="171"/>
        <v>0.36</v>
      </c>
      <c r="S229">
        <f t="shared" si="172"/>
        <v>122.09</v>
      </c>
      <c r="T229">
        <f t="shared" si="173"/>
        <v>0</v>
      </c>
      <c r="U229">
        <f t="shared" si="174"/>
        <v>2.024</v>
      </c>
      <c r="V229">
        <f t="shared" si="175"/>
        <v>5.000000000000001E-3</v>
      </c>
      <c r="W229">
        <f t="shared" si="176"/>
        <v>0</v>
      </c>
      <c r="X229">
        <f t="shared" si="177"/>
        <v>140.82</v>
      </c>
      <c r="Y229">
        <f t="shared" si="178"/>
        <v>86.94</v>
      </c>
      <c r="AA229">
        <v>39269648</v>
      </c>
      <c r="AB229">
        <f t="shared" si="179"/>
        <v>86.98</v>
      </c>
      <c r="AC229">
        <f t="shared" si="180"/>
        <v>35.950000000000003</v>
      </c>
      <c r="AD229">
        <f>ROUND(((((ET229*1.25))-((EU229*1.25)))+AE229),2)</f>
        <v>0.83</v>
      </c>
      <c r="AE229">
        <f>ROUND(((EU229*1.25)),2)</f>
        <v>0.15</v>
      </c>
      <c r="AF229">
        <f>ROUND(((EV229*1.15)),2)</f>
        <v>50.2</v>
      </c>
      <c r="AG229">
        <f t="shared" si="181"/>
        <v>0</v>
      </c>
      <c r="AH229">
        <f>((EW229*1.15))</f>
        <v>5.0599999999999996</v>
      </c>
      <c r="AI229">
        <f>((EX229*1.25))</f>
        <v>1.2500000000000001E-2</v>
      </c>
      <c r="AJ229">
        <f t="shared" si="182"/>
        <v>0</v>
      </c>
      <c r="AK229">
        <v>80.260000000000005</v>
      </c>
      <c r="AL229">
        <v>35.950000000000003</v>
      </c>
      <c r="AM229">
        <v>0.66</v>
      </c>
      <c r="AN229">
        <v>0.12</v>
      </c>
      <c r="AO229">
        <v>43.65</v>
      </c>
      <c r="AP229">
        <v>0</v>
      </c>
      <c r="AQ229">
        <v>4.4000000000000004</v>
      </c>
      <c r="AR229">
        <v>0.01</v>
      </c>
      <c r="AS229">
        <v>0</v>
      </c>
      <c r="AT229">
        <v>115</v>
      </c>
      <c r="AU229">
        <v>71</v>
      </c>
      <c r="AV229">
        <v>1</v>
      </c>
      <c r="AW229">
        <v>1</v>
      </c>
      <c r="AZ229">
        <v>6.08</v>
      </c>
      <c r="BA229">
        <v>6.08</v>
      </c>
      <c r="BB229">
        <v>6.08</v>
      </c>
      <c r="BC229">
        <v>6.08</v>
      </c>
      <c r="BD229" t="s">
        <v>3</v>
      </c>
      <c r="BE229" t="s">
        <v>3</v>
      </c>
      <c r="BF229" t="s">
        <v>3</v>
      </c>
      <c r="BG229" t="s">
        <v>3</v>
      </c>
      <c r="BH229">
        <v>0</v>
      </c>
      <c r="BI229">
        <v>1</v>
      </c>
      <c r="BJ229" t="s">
        <v>655</v>
      </c>
      <c r="BM229">
        <v>20001</v>
      </c>
      <c r="BN229">
        <v>0</v>
      </c>
      <c r="BO229" t="s">
        <v>3</v>
      </c>
      <c r="BP229">
        <v>0</v>
      </c>
      <c r="BQ229">
        <v>2</v>
      </c>
      <c r="BR229">
        <v>0</v>
      </c>
      <c r="BS229">
        <v>6.08</v>
      </c>
      <c r="BT229">
        <v>1</v>
      </c>
      <c r="BU229">
        <v>1</v>
      </c>
      <c r="BV229">
        <v>1</v>
      </c>
      <c r="BW229">
        <v>1</v>
      </c>
      <c r="BX229">
        <v>1</v>
      </c>
      <c r="BY229" t="s">
        <v>3</v>
      </c>
      <c r="BZ229">
        <v>128</v>
      </c>
      <c r="CA229">
        <v>83</v>
      </c>
      <c r="CF229">
        <v>0</v>
      </c>
      <c r="CG229">
        <v>0</v>
      </c>
      <c r="CM229">
        <v>0</v>
      </c>
      <c r="CN229" t="s">
        <v>1308</v>
      </c>
      <c r="CO229">
        <v>0</v>
      </c>
      <c r="CP229">
        <f t="shared" si="183"/>
        <v>211.54000000000002</v>
      </c>
      <c r="CQ229">
        <f t="shared" si="184"/>
        <v>218.57600000000002</v>
      </c>
      <c r="CR229">
        <f t="shared" si="185"/>
        <v>5.0464000000000002</v>
      </c>
      <c r="CS229">
        <f t="shared" si="186"/>
        <v>0.91199999999999992</v>
      </c>
      <c r="CT229">
        <f t="shared" si="187"/>
        <v>305.21600000000001</v>
      </c>
      <c r="CU229">
        <f t="shared" si="188"/>
        <v>0</v>
      </c>
      <c r="CV229">
        <f t="shared" si="189"/>
        <v>5.0599999999999996</v>
      </c>
      <c r="CW229">
        <f t="shared" si="190"/>
        <v>1.2500000000000001E-2</v>
      </c>
      <c r="CX229">
        <f t="shared" si="191"/>
        <v>0</v>
      </c>
      <c r="CY229">
        <f t="shared" si="192"/>
        <v>140.8175</v>
      </c>
      <c r="CZ229">
        <f t="shared" si="193"/>
        <v>86.93950000000001</v>
      </c>
      <c r="DC229" t="s">
        <v>3</v>
      </c>
      <c r="DD229" t="s">
        <v>3</v>
      </c>
      <c r="DE229" t="s">
        <v>81</v>
      </c>
      <c r="DF229" t="s">
        <v>81</v>
      </c>
      <c r="DG229" t="s">
        <v>82</v>
      </c>
      <c r="DH229" t="s">
        <v>3</v>
      </c>
      <c r="DI229" t="s">
        <v>82</v>
      </c>
      <c r="DJ229" t="s">
        <v>81</v>
      </c>
      <c r="DK229" t="s">
        <v>3</v>
      </c>
      <c r="DL229" t="s">
        <v>3</v>
      </c>
      <c r="DM229" t="s">
        <v>3</v>
      </c>
      <c r="DN229">
        <v>0</v>
      </c>
      <c r="DO229">
        <v>0</v>
      </c>
      <c r="DP229">
        <v>1</v>
      </c>
      <c r="DQ229">
        <v>1</v>
      </c>
      <c r="DU229">
        <v>1013</v>
      </c>
      <c r="DV229" t="s">
        <v>569</v>
      </c>
      <c r="DW229" t="s">
        <v>569</v>
      </c>
      <c r="DX229">
        <v>1</v>
      </c>
      <c r="EE229">
        <v>39174534</v>
      </c>
      <c r="EF229">
        <v>2</v>
      </c>
      <c r="EG229" t="s">
        <v>17</v>
      </c>
      <c r="EH229">
        <v>0</v>
      </c>
      <c r="EI229" t="s">
        <v>3</v>
      </c>
      <c r="EJ229">
        <v>1</v>
      </c>
      <c r="EK229">
        <v>20001</v>
      </c>
      <c r="EL229" t="s">
        <v>42</v>
      </c>
      <c r="EM229" t="s">
        <v>43</v>
      </c>
      <c r="EO229" t="s">
        <v>85</v>
      </c>
      <c r="EQ229">
        <v>0</v>
      </c>
      <c r="ER229">
        <v>80.260000000000005</v>
      </c>
      <c r="ES229">
        <v>35.950000000000003</v>
      </c>
      <c r="ET229">
        <v>0.66</v>
      </c>
      <c r="EU229">
        <v>0.12</v>
      </c>
      <c r="EV229">
        <v>43.65</v>
      </c>
      <c r="EW229">
        <v>4.4000000000000004</v>
      </c>
      <c r="EX229">
        <v>0.01</v>
      </c>
      <c r="EY229">
        <v>0</v>
      </c>
      <c r="FQ229">
        <v>0</v>
      </c>
      <c r="FR229">
        <f t="shared" si="194"/>
        <v>0</v>
      </c>
      <c r="FS229">
        <v>0</v>
      </c>
      <c r="FT229" t="s">
        <v>20</v>
      </c>
      <c r="FU229" t="s">
        <v>21</v>
      </c>
      <c r="FX229">
        <v>115.2</v>
      </c>
      <c r="FY229">
        <v>70.55</v>
      </c>
      <c r="GA229" t="s">
        <v>3</v>
      </c>
      <c r="GD229">
        <v>0</v>
      </c>
      <c r="GF229">
        <v>-230483171</v>
      </c>
      <c r="GG229">
        <v>1</v>
      </c>
      <c r="GH229">
        <v>1</v>
      </c>
      <c r="GI229">
        <v>4</v>
      </c>
      <c r="GJ229">
        <v>0</v>
      </c>
      <c r="GK229">
        <f>ROUND(R229*(R12)/100,2)</f>
        <v>0</v>
      </c>
      <c r="GL229">
        <f t="shared" si="195"/>
        <v>0</v>
      </c>
      <c r="GM229">
        <f t="shared" si="196"/>
        <v>439.3</v>
      </c>
      <c r="GN229">
        <f t="shared" si="197"/>
        <v>439.3</v>
      </c>
      <c r="GO229">
        <f t="shared" si="198"/>
        <v>0</v>
      </c>
      <c r="GP229">
        <f t="shared" si="199"/>
        <v>0</v>
      </c>
      <c r="GR229">
        <v>0</v>
      </c>
      <c r="GS229">
        <v>3</v>
      </c>
      <c r="GT229">
        <v>0</v>
      </c>
      <c r="GU229" t="s">
        <v>3</v>
      </c>
      <c r="GV229">
        <f t="shared" si="200"/>
        <v>0</v>
      </c>
      <c r="GW229">
        <v>1</v>
      </c>
      <c r="GX229">
        <f t="shared" si="201"/>
        <v>0</v>
      </c>
      <c r="HA229">
        <v>0</v>
      </c>
      <c r="HB229">
        <v>0</v>
      </c>
      <c r="IK229">
        <v>0</v>
      </c>
    </row>
    <row r="230" spans="1:245" x14ac:dyDescent="0.2">
      <c r="A230">
        <v>18</v>
      </c>
      <c r="B230">
        <v>1</v>
      </c>
      <c r="C230">
        <v>394</v>
      </c>
      <c r="E230" t="s">
        <v>656</v>
      </c>
      <c r="F230" t="s">
        <v>657</v>
      </c>
      <c r="G230" t="s">
        <v>658</v>
      </c>
      <c r="H230" t="s">
        <v>94</v>
      </c>
      <c r="I230">
        <f>I229*J230</f>
        <v>4</v>
      </c>
      <c r="J230">
        <v>10</v>
      </c>
      <c r="O230">
        <f t="shared" si="168"/>
        <v>749.06</v>
      </c>
      <c r="P230">
        <f t="shared" si="169"/>
        <v>749.06</v>
      </c>
      <c r="Q230">
        <f t="shared" si="170"/>
        <v>0</v>
      </c>
      <c r="R230">
        <f t="shared" si="171"/>
        <v>0</v>
      </c>
      <c r="S230">
        <f t="shared" si="172"/>
        <v>0</v>
      </c>
      <c r="T230">
        <f t="shared" si="173"/>
        <v>0</v>
      </c>
      <c r="U230">
        <f t="shared" si="174"/>
        <v>0</v>
      </c>
      <c r="V230">
        <f t="shared" si="175"/>
        <v>0</v>
      </c>
      <c r="W230">
        <f t="shared" si="176"/>
        <v>0</v>
      </c>
      <c r="X230">
        <f t="shared" si="177"/>
        <v>0</v>
      </c>
      <c r="Y230">
        <f t="shared" si="178"/>
        <v>0</v>
      </c>
      <c r="AA230">
        <v>39269648</v>
      </c>
      <c r="AB230">
        <f t="shared" si="179"/>
        <v>30.8</v>
      </c>
      <c r="AC230">
        <f t="shared" si="180"/>
        <v>30.8</v>
      </c>
      <c r="AD230">
        <f>ROUND((((ET230)-(EU230))+AE230),2)</f>
        <v>0</v>
      </c>
      <c r="AE230">
        <f>ROUND((EU230),2)</f>
        <v>0</v>
      </c>
      <c r="AF230">
        <f>ROUND((EV230),2)</f>
        <v>0</v>
      </c>
      <c r="AG230">
        <f t="shared" si="181"/>
        <v>0</v>
      </c>
      <c r="AH230">
        <f>(EW230)</f>
        <v>0</v>
      </c>
      <c r="AI230">
        <f>(EX230)</f>
        <v>0</v>
      </c>
      <c r="AJ230">
        <f t="shared" si="182"/>
        <v>0</v>
      </c>
      <c r="AK230">
        <v>30.8</v>
      </c>
      <c r="AL230">
        <v>30.8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115</v>
      </c>
      <c r="AU230">
        <v>71</v>
      </c>
      <c r="AV230">
        <v>1</v>
      </c>
      <c r="AW230">
        <v>1</v>
      </c>
      <c r="AZ230">
        <v>6.08</v>
      </c>
      <c r="BA230">
        <v>1</v>
      </c>
      <c r="BB230">
        <v>1</v>
      </c>
      <c r="BC230">
        <v>6.08</v>
      </c>
      <c r="BD230" t="s">
        <v>3</v>
      </c>
      <c r="BE230" t="s">
        <v>3</v>
      </c>
      <c r="BF230" t="s">
        <v>3</v>
      </c>
      <c r="BG230" t="s">
        <v>3</v>
      </c>
      <c r="BH230">
        <v>3</v>
      </c>
      <c r="BI230">
        <v>1</v>
      </c>
      <c r="BJ230" t="s">
        <v>659</v>
      </c>
      <c r="BM230">
        <v>20001</v>
      </c>
      <c r="BN230">
        <v>0</v>
      </c>
      <c r="BO230" t="s">
        <v>3</v>
      </c>
      <c r="BP230">
        <v>0</v>
      </c>
      <c r="BQ230">
        <v>2</v>
      </c>
      <c r="BR230">
        <v>0</v>
      </c>
      <c r="BS230">
        <v>1</v>
      </c>
      <c r="BT230">
        <v>1</v>
      </c>
      <c r="BU230">
        <v>1</v>
      </c>
      <c r="BV230">
        <v>1</v>
      </c>
      <c r="BW230">
        <v>1</v>
      </c>
      <c r="BX230">
        <v>1</v>
      </c>
      <c r="BY230" t="s">
        <v>3</v>
      </c>
      <c r="BZ230">
        <v>128</v>
      </c>
      <c r="CA230">
        <v>83</v>
      </c>
      <c r="CF230">
        <v>0</v>
      </c>
      <c r="CG230">
        <v>0</v>
      </c>
      <c r="CM230">
        <v>0</v>
      </c>
      <c r="CN230" t="s">
        <v>3</v>
      </c>
      <c r="CO230">
        <v>0</v>
      </c>
      <c r="CP230">
        <f t="shared" si="183"/>
        <v>749.06</v>
      </c>
      <c r="CQ230">
        <f t="shared" si="184"/>
        <v>187.26400000000001</v>
      </c>
      <c r="CR230">
        <f t="shared" si="185"/>
        <v>0</v>
      </c>
      <c r="CS230">
        <f t="shared" si="186"/>
        <v>0</v>
      </c>
      <c r="CT230">
        <f t="shared" si="187"/>
        <v>0</v>
      </c>
      <c r="CU230">
        <f t="shared" si="188"/>
        <v>0</v>
      </c>
      <c r="CV230">
        <f t="shared" si="189"/>
        <v>0</v>
      </c>
      <c r="CW230">
        <f t="shared" si="190"/>
        <v>0</v>
      </c>
      <c r="CX230">
        <f t="shared" si="191"/>
        <v>0</v>
      </c>
      <c r="CY230">
        <f t="shared" si="192"/>
        <v>0</v>
      </c>
      <c r="CZ230">
        <f t="shared" si="193"/>
        <v>0</v>
      </c>
      <c r="DC230" t="s">
        <v>3</v>
      </c>
      <c r="DD230" t="s">
        <v>3</v>
      </c>
      <c r="DE230" t="s">
        <v>3</v>
      </c>
      <c r="DF230" t="s">
        <v>3</v>
      </c>
      <c r="DG230" t="s">
        <v>3</v>
      </c>
      <c r="DH230" t="s">
        <v>3</v>
      </c>
      <c r="DI230" t="s">
        <v>3</v>
      </c>
      <c r="DJ230" t="s">
        <v>3</v>
      </c>
      <c r="DK230" t="s">
        <v>3</v>
      </c>
      <c r="DL230" t="s">
        <v>3</v>
      </c>
      <c r="DM230" t="s">
        <v>3</v>
      </c>
      <c r="DN230">
        <v>0</v>
      </c>
      <c r="DO230">
        <v>0</v>
      </c>
      <c r="DP230">
        <v>1</v>
      </c>
      <c r="DQ230">
        <v>1</v>
      </c>
      <c r="DU230">
        <v>1010</v>
      </c>
      <c r="DV230" t="s">
        <v>94</v>
      </c>
      <c r="DW230" t="s">
        <v>94</v>
      </c>
      <c r="DX230">
        <v>1</v>
      </c>
      <c r="EE230">
        <v>39174534</v>
      </c>
      <c r="EF230">
        <v>2</v>
      </c>
      <c r="EG230" t="s">
        <v>17</v>
      </c>
      <c r="EH230">
        <v>0</v>
      </c>
      <c r="EI230" t="s">
        <v>3</v>
      </c>
      <c r="EJ230">
        <v>1</v>
      </c>
      <c r="EK230">
        <v>20001</v>
      </c>
      <c r="EL230" t="s">
        <v>42</v>
      </c>
      <c r="EM230" t="s">
        <v>43</v>
      </c>
      <c r="EO230" t="s">
        <v>3</v>
      </c>
      <c r="EQ230">
        <v>0</v>
      </c>
      <c r="ER230">
        <v>30.8</v>
      </c>
      <c r="ES230">
        <v>30.8</v>
      </c>
      <c r="ET230">
        <v>0</v>
      </c>
      <c r="EU230">
        <v>0</v>
      </c>
      <c r="EV230">
        <v>0</v>
      </c>
      <c r="EW230">
        <v>0</v>
      </c>
      <c r="EX230">
        <v>0</v>
      </c>
      <c r="FQ230">
        <v>0</v>
      </c>
      <c r="FR230">
        <f t="shared" si="194"/>
        <v>0</v>
      </c>
      <c r="FS230">
        <v>0</v>
      </c>
      <c r="FT230" t="s">
        <v>20</v>
      </c>
      <c r="FU230" t="s">
        <v>21</v>
      </c>
      <c r="FX230">
        <v>115.2</v>
      </c>
      <c r="FY230">
        <v>70.55</v>
      </c>
      <c r="GA230" t="s">
        <v>3</v>
      </c>
      <c r="GD230">
        <v>0</v>
      </c>
      <c r="GF230">
        <v>1185258612</v>
      </c>
      <c r="GG230">
        <v>1</v>
      </c>
      <c r="GH230">
        <v>1</v>
      </c>
      <c r="GI230">
        <v>4</v>
      </c>
      <c r="GJ230">
        <v>0</v>
      </c>
      <c r="GK230">
        <f>ROUND(R230*(R12)/100,2)</f>
        <v>0</v>
      </c>
      <c r="GL230">
        <f t="shared" si="195"/>
        <v>0</v>
      </c>
      <c r="GM230">
        <f t="shared" si="196"/>
        <v>749.06</v>
      </c>
      <c r="GN230">
        <f t="shared" si="197"/>
        <v>749.06</v>
      </c>
      <c r="GO230">
        <f t="shared" si="198"/>
        <v>0</v>
      </c>
      <c r="GP230">
        <f t="shared" si="199"/>
        <v>0</v>
      </c>
      <c r="GR230">
        <v>0</v>
      </c>
      <c r="GS230">
        <v>3</v>
      </c>
      <c r="GT230">
        <v>0</v>
      </c>
      <c r="GU230" t="s">
        <v>3</v>
      </c>
      <c r="GV230">
        <f t="shared" si="200"/>
        <v>0</v>
      </c>
      <c r="GW230">
        <v>1</v>
      </c>
      <c r="GX230">
        <f t="shared" si="201"/>
        <v>0</v>
      </c>
      <c r="HA230">
        <v>0</v>
      </c>
      <c r="HB230">
        <v>0</v>
      </c>
      <c r="IK230">
        <v>0</v>
      </c>
    </row>
    <row r="231" spans="1:245" x14ac:dyDescent="0.2">
      <c r="A231">
        <v>18</v>
      </c>
      <c r="B231">
        <v>1</v>
      </c>
      <c r="C231">
        <v>393</v>
      </c>
      <c r="E231" t="s">
        <v>660</v>
      </c>
      <c r="F231" t="s">
        <v>661</v>
      </c>
      <c r="G231" t="s">
        <v>662</v>
      </c>
      <c r="H231" t="s">
        <v>94</v>
      </c>
      <c r="I231">
        <f>I229*J231</f>
        <v>4</v>
      </c>
      <c r="J231">
        <v>10</v>
      </c>
      <c r="O231">
        <f t="shared" si="168"/>
        <v>0</v>
      </c>
      <c r="P231">
        <f t="shared" si="169"/>
        <v>0</v>
      </c>
      <c r="Q231">
        <f t="shared" si="170"/>
        <v>0</v>
      </c>
      <c r="R231">
        <f t="shared" si="171"/>
        <v>0</v>
      </c>
      <c r="S231">
        <f t="shared" si="172"/>
        <v>0</v>
      </c>
      <c r="T231">
        <f t="shared" si="173"/>
        <v>0</v>
      </c>
      <c r="U231">
        <f t="shared" si="174"/>
        <v>0</v>
      </c>
      <c r="V231">
        <f t="shared" si="175"/>
        <v>0</v>
      </c>
      <c r="W231">
        <f t="shared" si="176"/>
        <v>0</v>
      </c>
      <c r="X231">
        <f t="shared" si="177"/>
        <v>0</v>
      </c>
      <c r="Y231">
        <f t="shared" si="178"/>
        <v>0</v>
      </c>
      <c r="AA231">
        <v>39269648</v>
      </c>
      <c r="AB231">
        <f t="shared" si="179"/>
        <v>0</v>
      </c>
      <c r="AC231">
        <f t="shared" si="180"/>
        <v>0</v>
      </c>
      <c r="AD231">
        <f>ROUND((((ET231)-(EU231))+AE231),2)</f>
        <v>0</v>
      </c>
      <c r="AE231">
        <f>ROUND((EU231),2)</f>
        <v>0</v>
      </c>
      <c r="AF231">
        <f>ROUND((EV231),2)</f>
        <v>0</v>
      </c>
      <c r="AG231">
        <f t="shared" si="181"/>
        <v>0</v>
      </c>
      <c r="AH231">
        <f>(EW231)</f>
        <v>0</v>
      </c>
      <c r="AI231">
        <f>(EX231)</f>
        <v>0</v>
      </c>
      <c r="AJ231">
        <f t="shared" si="182"/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115</v>
      </c>
      <c r="AU231">
        <v>71</v>
      </c>
      <c r="AV231">
        <v>1</v>
      </c>
      <c r="AW231">
        <v>1</v>
      </c>
      <c r="AZ231">
        <v>6.08</v>
      </c>
      <c r="BA231">
        <v>1</v>
      </c>
      <c r="BB231">
        <v>1</v>
      </c>
      <c r="BC231">
        <v>6.08</v>
      </c>
      <c r="BD231" t="s">
        <v>3</v>
      </c>
      <c r="BE231" t="s">
        <v>3</v>
      </c>
      <c r="BF231" t="s">
        <v>3</v>
      </c>
      <c r="BG231" t="s">
        <v>3</v>
      </c>
      <c r="BH231">
        <v>3</v>
      </c>
      <c r="BI231">
        <v>1</v>
      </c>
      <c r="BJ231" t="s">
        <v>3</v>
      </c>
      <c r="BM231">
        <v>20001</v>
      </c>
      <c r="BN231">
        <v>0</v>
      </c>
      <c r="BO231" t="s">
        <v>3</v>
      </c>
      <c r="BP231">
        <v>0</v>
      </c>
      <c r="BQ231">
        <v>2</v>
      </c>
      <c r="BR231">
        <v>0</v>
      </c>
      <c r="BS231">
        <v>1</v>
      </c>
      <c r="BT231">
        <v>1</v>
      </c>
      <c r="BU231">
        <v>1</v>
      </c>
      <c r="BV231">
        <v>1</v>
      </c>
      <c r="BW231">
        <v>1</v>
      </c>
      <c r="BX231">
        <v>1</v>
      </c>
      <c r="BY231" t="s">
        <v>3</v>
      </c>
      <c r="BZ231">
        <v>128</v>
      </c>
      <c r="CA231">
        <v>83</v>
      </c>
      <c r="CF231">
        <v>0</v>
      </c>
      <c r="CG231">
        <v>0</v>
      </c>
      <c r="CM231">
        <v>0</v>
      </c>
      <c r="CN231" t="s">
        <v>3</v>
      </c>
      <c r="CO231">
        <v>0</v>
      </c>
      <c r="CP231">
        <f t="shared" si="183"/>
        <v>0</v>
      </c>
      <c r="CQ231">
        <f t="shared" si="184"/>
        <v>0</v>
      </c>
      <c r="CR231">
        <f t="shared" si="185"/>
        <v>0</v>
      </c>
      <c r="CS231">
        <f t="shared" si="186"/>
        <v>0</v>
      </c>
      <c r="CT231">
        <f t="shared" si="187"/>
        <v>0</v>
      </c>
      <c r="CU231">
        <f t="shared" si="188"/>
        <v>0</v>
      </c>
      <c r="CV231">
        <f t="shared" si="189"/>
        <v>0</v>
      </c>
      <c r="CW231">
        <f t="shared" si="190"/>
        <v>0</v>
      </c>
      <c r="CX231">
        <f t="shared" si="191"/>
        <v>0</v>
      </c>
      <c r="CY231">
        <f t="shared" si="192"/>
        <v>0</v>
      </c>
      <c r="CZ231">
        <f t="shared" si="193"/>
        <v>0</v>
      </c>
      <c r="DC231" t="s">
        <v>3</v>
      </c>
      <c r="DD231" t="s">
        <v>3</v>
      </c>
      <c r="DE231" t="s">
        <v>3</v>
      </c>
      <c r="DF231" t="s">
        <v>3</v>
      </c>
      <c r="DG231" t="s">
        <v>3</v>
      </c>
      <c r="DH231" t="s">
        <v>3</v>
      </c>
      <c r="DI231" t="s">
        <v>3</v>
      </c>
      <c r="DJ231" t="s">
        <v>3</v>
      </c>
      <c r="DK231" t="s">
        <v>3</v>
      </c>
      <c r="DL231" t="s">
        <v>3</v>
      </c>
      <c r="DM231" t="s">
        <v>3</v>
      </c>
      <c r="DN231">
        <v>0</v>
      </c>
      <c r="DO231">
        <v>0</v>
      </c>
      <c r="DP231">
        <v>1</v>
      </c>
      <c r="DQ231">
        <v>1</v>
      </c>
      <c r="DU231">
        <v>1010</v>
      </c>
      <c r="DV231" t="s">
        <v>94</v>
      </c>
      <c r="DW231" t="s">
        <v>94</v>
      </c>
      <c r="DX231">
        <v>1</v>
      </c>
      <c r="EE231">
        <v>39174534</v>
      </c>
      <c r="EF231">
        <v>2</v>
      </c>
      <c r="EG231" t="s">
        <v>17</v>
      </c>
      <c r="EH231">
        <v>0</v>
      </c>
      <c r="EI231" t="s">
        <v>3</v>
      </c>
      <c r="EJ231">
        <v>1</v>
      </c>
      <c r="EK231">
        <v>20001</v>
      </c>
      <c r="EL231" t="s">
        <v>42</v>
      </c>
      <c r="EM231" t="s">
        <v>43</v>
      </c>
      <c r="EO231" t="s">
        <v>3</v>
      </c>
      <c r="EQ231">
        <v>0</v>
      </c>
      <c r="ER231">
        <v>0</v>
      </c>
      <c r="ES231">
        <v>0</v>
      </c>
      <c r="ET231">
        <v>0</v>
      </c>
      <c r="EU231">
        <v>0</v>
      </c>
      <c r="EV231">
        <v>0</v>
      </c>
      <c r="EW231">
        <v>0</v>
      </c>
      <c r="EX231">
        <v>0</v>
      </c>
      <c r="FQ231">
        <v>0</v>
      </c>
      <c r="FR231">
        <f t="shared" si="194"/>
        <v>0</v>
      </c>
      <c r="FS231">
        <v>0</v>
      </c>
      <c r="FT231" t="s">
        <v>20</v>
      </c>
      <c r="FU231" t="s">
        <v>21</v>
      </c>
      <c r="FX231">
        <v>115.2</v>
      </c>
      <c r="FY231">
        <v>70.55</v>
      </c>
      <c r="GA231" t="s">
        <v>246</v>
      </c>
      <c r="GD231">
        <v>0</v>
      </c>
      <c r="GF231">
        <v>898442803</v>
      </c>
      <c r="GG231">
        <v>1</v>
      </c>
      <c r="GH231">
        <v>1</v>
      </c>
      <c r="GI231">
        <v>4</v>
      </c>
      <c r="GJ231">
        <v>0</v>
      </c>
      <c r="GK231">
        <f>ROUND(R231*(R12)/100,2)</f>
        <v>0</v>
      </c>
      <c r="GL231">
        <f t="shared" si="195"/>
        <v>0</v>
      </c>
      <c r="GM231">
        <f t="shared" si="196"/>
        <v>0</v>
      </c>
      <c r="GN231">
        <f t="shared" si="197"/>
        <v>0</v>
      </c>
      <c r="GO231">
        <f t="shared" si="198"/>
        <v>0</v>
      </c>
      <c r="GP231">
        <f t="shared" si="199"/>
        <v>0</v>
      </c>
      <c r="GR231">
        <v>0</v>
      </c>
      <c r="GS231">
        <v>4</v>
      </c>
      <c r="GT231">
        <v>0</v>
      </c>
      <c r="GU231" t="s">
        <v>3</v>
      </c>
      <c r="GV231">
        <f t="shared" si="200"/>
        <v>0</v>
      </c>
      <c r="GW231">
        <v>1</v>
      </c>
      <c r="GX231">
        <f t="shared" si="201"/>
        <v>0</v>
      </c>
      <c r="HA231">
        <v>0</v>
      </c>
      <c r="HB231">
        <v>0</v>
      </c>
      <c r="IK231">
        <v>0</v>
      </c>
    </row>
    <row r="232" spans="1:245" x14ac:dyDescent="0.2">
      <c r="A232">
        <v>17</v>
      </c>
      <c r="B232">
        <v>1</v>
      </c>
      <c r="C232">
        <f>ROW(SmtRes!A401)</f>
        <v>401</v>
      </c>
      <c r="D232">
        <f>ROW(EtalonRes!A386)</f>
        <v>386</v>
      </c>
      <c r="E232" t="s">
        <v>663</v>
      </c>
      <c r="F232" t="s">
        <v>664</v>
      </c>
      <c r="G232" t="s">
        <v>665</v>
      </c>
      <c r="H232" t="s">
        <v>79</v>
      </c>
      <c r="I232">
        <v>1.256</v>
      </c>
      <c r="J232">
        <v>0</v>
      </c>
      <c r="O232">
        <f t="shared" si="168"/>
        <v>475.68</v>
      </c>
      <c r="P232">
        <f t="shared" si="169"/>
        <v>27.95</v>
      </c>
      <c r="Q232">
        <f t="shared" si="170"/>
        <v>6.34</v>
      </c>
      <c r="R232">
        <f t="shared" si="171"/>
        <v>1.1499999999999999</v>
      </c>
      <c r="S232">
        <f t="shared" si="172"/>
        <v>441.39</v>
      </c>
      <c r="T232">
        <f t="shared" si="173"/>
        <v>0</v>
      </c>
      <c r="U232">
        <f t="shared" si="174"/>
        <v>8.305299999999999</v>
      </c>
      <c r="V232">
        <f t="shared" si="175"/>
        <v>1.5700000000000002E-2</v>
      </c>
      <c r="W232">
        <f t="shared" si="176"/>
        <v>0</v>
      </c>
      <c r="X232">
        <f t="shared" si="177"/>
        <v>508.92</v>
      </c>
      <c r="Y232">
        <f t="shared" si="178"/>
        <v>314.2</v>
      </c>
      <c r="AA232">
        <v>39269648</v>
      </c>
      <c r="AB232">
        <f t="shared" si="179"/>
        <v>62.29</v>
      </c>
      <c r="AC232">
        <f t="shared" si="180"/>
        <v>3.66</v>
      </c>
      <c r="AD232">
        <f>ROUND(((((ET232*1.25))-((EU232*1.25)))+AE232),2)</f>
        <v>0.83</v>
      </c>
      <c r="AE232">
        <f>ROUND(((EU232*1.25)),2)</f>
        <v>0.15</v>
      </c>
      <c r="AF232">
        <f>ROUND(((EV232*1.15)),2)</f>
        <v>57.8</v>
      </c>
      <c r="AG232">
        <f t="shared" si="181"/>
        <v>0</v>
      </c>
      <c r="AH232">
        <f>((EW232*1.15))</f>
        <v>6.6124999999999998</v>
      </c>
      <c r="AI232">
        <f>((EX232*1.25))</f>
        <v>1.2500000000000001E-2</v>
      </c>
      <c r="AJ232">
        <f t="shared" si="182"/>
        <v>0</v>
      </c>
      <c r="AK232">
        <v>54.58</v>
      </c>
      <c r="AL232">
        <v>3.66</v>
      </c>
      <c r="AM232">
        <v>0.66</v>
      </c>
      <c r="AN232">
        <v>0.12</v>
      </c>
      <c r="AO232">
        <v>50.26</v>
      </c>
      <c r="AP232">
        <v>0</v>
      </c>
      <c r="AQ232">
        <v>5.75</v>
      </c>
      <c r="AR232">
        <v>0.01</v>
      </c>
      <c r="AS232">
        <v>0</v>
      </c>
      <c r="AT232">
        <v>115</v>
      </c>
      <c r="AU232">
        <v>71</v>
      </c>
      <c r="AV232">
        <v>1</v>
      </c>
      <c r="AW232">
        <v>1</v>
      </c>
      <c r="AZ232">
        <v>6.08</v>
      </c>
      <c r="BA232">
        <v>6.08</v>
      </c>
      <c r="BB232">
        <v>6.08</v>
      </c>
      <c r="BC232">
        <v>6.08</v>
      </c>
      <c r="BD232" t="s">
        <v>3</v>
      </c>
      <c r="BE232" t="s">
        <v>3</v>
      </c>
      <c r="BF232" t="s">
        <v>3</v>
      </c>
      <c r="BG232" t="s">
        <v>3</v>
      </c>
      <c r="BH232">
        <v>0</v>
      </c>
      <c r="BI232">
        <v>1</v>
      </c>
      <c r="BJ232" t="s">
        <v>666</v>
      </c>
      <c r="BM232">
        <v>20001</v>
      </c>
      <c r="BN232">
        <v>0</v>
      </c>
      <c r="BO232" t="s">
        <v>3</v>
      </c>
      <c r="BP232">
        <v>0</v>
      </c>
      <c r="BQ232">
        <v>2</v>
      </c>
      <c r="BR232">
        <v>0</v>
      </c>
      <c r="BS232">
        <v>6.08</v>
      </c>
      <c r="BT232">
        <v>1</v>
      </c>
      <c r="BU232">
        <v>1</v>
      </c>
      <c r="BV232">
        <v>1</v>
      </c>
      <c r="BW232">
        <v>1</v>
      </c>
      <c r="BX232">
        <v>1</v>
      </c>
      <c r="BY232" t="s">
        <v>3</v>
      </c>
      <c r="BZ232">
        <v>128</v>
      </c>
      <c r="CA232">
        <v>83</v>
      </c>
      <c r="CF232">
        <v>0</v>
      </c>
      <c r="CG232">
        <v>0</v>
      </c>
      <c r="CM232">
        <v>0</v>
      </c>
      <c r="CN232" t="s">
        <v>1308</v>
      </c>
      <c r="CO232">
        <v>0</v>
      </c>
      <c r="CP232">
        <f t="shared" si="183"/>
        <v>475.68</v>
      </c>
      <c r="CQ232">
        <f t="shared" si="184"/>
        <v>22.252800000000001</v>
      </c>
      <c r="CR232">
        <f t="shared" si="185"/>
        <v>5.0464000000000002</v>
      </c>
      <c r="CS232">
        <f t="shared" si="186"/>
        <v>0.91199999999999992</v>
      </c>
      <c r="CT232">
        <f t="shared" si="187"/>
        <v>351.42399999999998</v>
      </c>
      <c r="CU232">
        <f t="shared" si="188"/>
        <v>0</v>
      </c>
      <c r="CV232">
        <f t="shared" si="189"/>
        <v>6.6124999999999998</v>
      </c>
      <c r="CW232">
        <f t="shared" si="190"/>
        <v>1.2500000000000001E-2</v>
      </c>
      <c r="CX232">
        <f t="shared" si="191"/>
        <v>0</v>
      </c>
      <c r="CY232">
        <f t="shared" si="192"/>
        <v>508.92099999999999</v>
      </c>
      <c r="CZ232">
        <f t="shared" si="193"/>
        <v>314.20339999999999</v>
      </c>
      <c r="DC232" t="s">
        <v>3</v>
      </c>
      <c r="DD232" t="s">
        <v>3</v>
      </c>
      <c r="DE232" t="s">
        <v>81</v>
      </c>
      <c r="DF232" t="s">
        <v>81</v>
      </c>
      <c r="DG232" t="s">
        <v>82</v>
      </c>
      <c r="DH232" t="s">
        <v>3</v>
      </c>
      <c r="DI232" t="s">
        <v>82</v>
      </c>
      <c r="DJ232" t="s">
        <v>81</v>
      </c>
      <c r="DK232" t="s">
        <v>3</v>
      </c>
      <c r="DL232" t="s">
        <v>3</v>
      </c>
      <c r="DM232" t="s">
        <v>3</v>
      </c>
      <c r="DN232">
        <v>0</v>
      </c>
      <c r="DO232">
        <v>0</v>
      </c>
      <c r="DP232">
        <v>1</v>
      </c>
      <c r="DQ232">
        <v>1</v>
      </c>
      <c r="DU232">
        <v>1005</v>
      </c>
      <c r="DV232" t="s">
        <v>79</v>
      </c>
      <c r="DW232" t="s">
        <v>79</v>
      </c>
      <c r="DX232">
        <v>1</v>
      </c>
      <c r="EE232">
        <v>39174534</v>
      </c>
      <c r="EF232">
        <v>2</v>
      </c>
      <c r="EG232" t="s">
        <v>17</v>
      </c>
      <c r="EH232">
        <v>0</v>
      </c>
      <c r="EI232" t="s">
        <v>3</v>
      </c>
      <c r="EJ232">
        <v>1</v>
      </c>
      <c r="EK232">
        <v>20001</v>
      </c>
      <c r="EL232" t="s">
        <v>42</v>
      </c>
      <c r="EM232" t="s">
        <v>43</v>
      </c>
      <c r="EO232" t="s">
        <v>85</v>
      </c>
      <c r="EQ232">
        <v>0</v>
      </c>
      <c r="ER232">
        <v>54.58</v>
      </c>
      <c r="ES232">
        <v>3.66</v>
      </c>
      <c r="ET232">
        <v>0.66</v>
      </c>
      <c r="EU232">
        <v>0.12</v>
      </c>
      <c r="EV232">
        <v>50.26</v>
      </c>
      <c r="EW232">
        <v>5.75</v>
      </c>
      <c r="EX232">
        <v>0.01</v>
      </c>
      <c r="EY232">
        <v>0</v>
      </c>
      <c r="FQ232">
        <v>0</v>
      </c>
      <c r="FR232">
        <f t="shared" si="194"/>
        <v>0</v>
      </c>
      <c r="FS232">
        <v>0</v>
      </c>
      <c r="FT232" t="s">
        <v>20</v>
      </c>
      <c r="FU232" t="s">
        <v>21</v>
      </c>
      <c r="FX232">
        <v>115.2</v>
      </c>
      <c r="FY232">
        <v>70.55</v>
      </c>
      <c r="GA232" t="s">
        <v>3</v>
      </c>
      <c r="GD232">
        <v>0</v>
      </c>
      <c r="GF232">
        <v>115509146</v>
      </c>
      <c r="GG232">
        <v>1</v>
      </c>
      <c r="GH232">
        <v>1</v>
      </c>
      <c r="GI232">
        <v>4</v>
      </c>
      <c r="GJ232">
        <v>0</v>
      </c>
      <c r="GK232">
        <f>ROUND(R232*(R12)/100,2)</f>
        <v>0</v>
      </c>
      <c r="GL232">
        <f t="shared" si="195"/>
        <v>0</v>
      </c>
      <c r="GM232">
        <f t="shared" si="196"/>
        <v>1298.8</v>
      </c>
      <c r="GN232">
        <f t="shared" si="197"/>
        <v>1298.8</v>
      </c>
      <c r="GO232">
        <f t="shared" si="198"/>
        <v>0</v>
      </c>
      <c r="GP232">
        <f t="shared" si="199"/>
        <v>0</v>
      </c>
      <c r="GR232">
        <v>0</v>
      </c>
      <c r="GS232">
        <v>3</v>
      </c>
      <c r="GT232">
        <v>0</v>
      </c>
      <c r="GU232" t="s">
        <v>3</v>
      </c>
      <c r="GV232">
        <f t="shared" si="200"/>
        <v>0</v>
      </c>
      <c r="GW232">
        <v>1</v>
      </c>
      <c r="GX232">
        <f t="shared" si="201"/>
        <v>0</v>
      </c>
      <c r="HA232">
        <v>0</v>
      </c>
      <c r="HB232">
        <v>0</v>
      </c>
      <c r="IK232">
        <v>0</v>
      </c>
    </row>
    <row r="233" spans="1:245" x14ac:dyDescent="0.2">
      <c r="A233">
        <v>18</v>
      </c>
      <c r="B233">
        <v>1</v>
      </c>
      <c r="C233">
        <v>400</v>
      </c>
      <c r="E233" t="s">
        <v>667</v>
      </c>
      <c r="F233" t="s">
        <v>668</v>
      </c>
      <c r="G233" t="s">
        <v>669</v>
      </c>
      <c r="H233" t="s">
        <v>94</v>
      </c>
      <c r="I233">
        <f>I232*J233</f>
        <v>2</v>
      </c>
      <c r="J233">
        <v>1.5923566878980893</v>
      </c>
      <c r="O233">
        <f t="shared" si="168"/>
        <v>1001.25</v>
      </c>
      <c r="P233">
        <f t="shared" si="169"/>
        <v>1001.25</v>
      </c>
      <c r="Q233">
        <f t="shared" si="170"/>
        <v>0</v>
      </c>
      <c r="R233">
        <f t="shared" si="171"/>
        <v>0</v>
      </c>
      <c r="S233">
        <f t="shared" si="172"/>
        <v>0</v>
      </c>
      <c r="T233">
        <f t="shared" si="173"/>
        <v>0</v>
      </c>
      <c r="U233">
        <f t="shared" si="174"/>
        <v>0</v>
      </c>
      <c r="V233">
        <f t="shared" si="175"/>
        <v>0</v>
      </c>
      <c r="W233">
        <f t="shared" si="176"/>
        <v>0</v>
      </c>
      <c r="X233">
        <f t="shared" si="177"/>
        <v>0</v>
      </c>
      <c r="Y233">
        <f t="shared" si="178"/>
        <v>0</v>
      </c>
      <c r="AA233">
        <v>39269648</v>
      </c>
      <c r="AB233">
        <f t="shared" si="179"/>
        <v>82.34</v>
      </c>
      <c r="AC233">
        <f t="shared" si="180"/>
        <v>82.34</v>
      </c>
      <c r="AD233">
        <f>ROUND((((ET233)-(EU233))+AE233),2)</f>
        <v>0</v>
      </c>
      <c r="AE233">
        <f>ROUND((EU233),2)</f>
        <v>0</v>
      </c>
      <c r="AF233">
        <f>ROUND((EV233),2)</f>
        <v>0</v>
      </c>
      <c r="AG233">
        <f t="shared" si="181"/>
        <v>0</v>
      </c>
      <c r="AH233">
        <f>(EW233)</f>
        <v>0</v>
      </c>
      <c r="AI233">
        <f>(EX233)</f>
        <v>0</v>
      </c>
      <c r="AJ233">
        <f t="shared" si="182"/>
        <v>0</v>
      </c>
      <c r="AK233">
        <v>82.34</v>
      </c>
      <c r="AL233">
        <v>82.34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115</v>
      </c>
      <c r="AU233">
        <v>71</v>
      </c>
      <c r="AV233">
        <v>1</v>
      </c>
      <c r="AW233">
        <v>1</v>
      </c>
      <c r="AZ233">
        <v>6.08</v>
      </c>
      <c r="BA233">
        <v>1</v>
      </c>
      <c r="BB233">
        <v>1</v>
      </c>
      <c r="BC233">
        <v>6.08</v>
      </c>
      <c r="BD233" t="s">
        <v>3</v>
      </c>
      <c r="BE233" t="s">
        <v>3</v>
      </c>
      <c r="BF233" t="s">
        <v>3</v>
      </c>
      <c r="BG233" t="s">
        <v>3</v>
      </c>
      <c r="BH233">
        <v>3</v>
      </c>
      <c r="BI233">
        <v>1</v>
      </c>
      <c r="BJ233" t="s">
        <v>670</v>
      </c>
      <c r="BM233">
        <v>20001</v>
      </c>
      <c r="BN233">
        <v>0</v>
      </c>
      <c r="BO233" t="s">
        <v>3</v>
      </c>
      <c r="BP233">
        <v>0</v>
      </c>
      <c r="BQ233">
        <v>2</v>
      </c>
      <c r="BR233">
        <v>0</v>
      </c>
      <c r="BS233">
        <v>1</v>
      </c>
      <c r="BT233">
        <v>1</v>
      </c>
      <c r="BU233">
        <v>1</v>
      </c>
      <c r="BV233">
        <v>1</v>
      </c>
      <c r="BW233">
        <v>1</v>
      </c>
      <c r="BX233">
        <v>1</v>
      </c>
      <c r="BY233" t="s">
        <v>3</v>
      </c>
      <c r="BZ233">
        <v>128</v>
      </c>
      <c r="CA233">
        <v>83</v>
      </c>
      <c r="CF233">
        <v>0</v>
      </c>
      <c r="CG233">
        <v>0</v>
      </c>
      <c r="CM233">
        <v>0</v>
      </c>
      <c r="CN233" t="s">
        <v>3</v>
      </c>
      <c r="CO233">
        <v>0</v>
      </c>
      <c r="CP233">
        <f t="shared" si="183"/>
        <v>1001.25</v>
      </c>
      <c r="CQ233">
        <f t="shared" si="184"/>
        <v>500.62720000000002</v>
      </c>
      <c r="CR233">
        <f t="shared" si="185"/>
        <v>0</v>
      </c>
      <c r="CS233">
        <f t="shared" si="186"/>
        <v>0</v>
      </c>
      <c r="CT233">
        <f t="shared" si="187"/>
        <v>0</v>
      </c>
      <c r="CU233">
        <f t="shared" si="188"/>
        <v>0</v>
      </c>
      <c r="CV233">
        <f t="shared" si="189"/>
        <v>0</v>
      </c>
      <c r="CW233">
        <f t="shared" si="190"/>
        <v>0</v>
      </c>
      <c r="CX233">
        <f t="shared" si="191"/>
        <v>0</v>
      </c>
      <c r="CY233">
        <f t="shared" si="192"/>
        <v>0</v>
      </c>
      <c r="CZ233">
        <f t="shared" si="193"/>
        <v>0</v>
      </c>
      <c r="DC233" t="s">
        <v>3</v>
      </c>
      <c r="DD233" t="s">
        <v>3</v>
      </c>
      <c r="DE233" t="s">
        <v>3</v>
      </c>
      <c r="DF233" t="s">
        <v>3</v>
      </c>
      <c r="DG233" t="s">
        <v>3</v>
      </c>
      <c r="DH233" t="s">
        <v>3</v>
      </c>
      <c r="DI233" t="s">
        <v>3</v>
      </c>
      <c r="DJ233" t="s">
        <v>3</v>
      </c>
      <c r="DK233" t="s">
        <v>3</v>
      </c>
      <c r="DL233" t="s">
        <v>3</v>
      </c>
      <c r="DM233" t="s">
        <v>3</v>
      </c>
      <c r="DN233">
        <v>0</v>
      </c>
      <c r="DO233">
        <v>0</v>
      </c>
      <c r="DP233">
        <v>1</v>
      </c>
      <c r="DQ233">
        <v>1</v>
      </c>
      <c r="DU233">
        <v>1010</v>
      </c>
      <c r="DV233" t="s">
        <v>94</v>
      </c>
      <c r="DW233" t="s">
        <v>94</v>
      </c>
      <c r="DX233">
        <v>1</v>
      </c>
      <c r="EE233">
        <v>39174534</v>
      </c>
      <c r="EF233">
        <v>2</v>
      </c>
      <c r="EG233" t="s">
        <v>17</v>
      </c>
      <c r="EH233">
        <v>0</v>
      </c>
      <c r="EI233" t="s">
        <v>3</v>
      </c>
      <c r="EJ233">
        <v>1</v>
      </c>
      <c r="EK233">
        <v>20001</v>
      </c>
      <c r="EL233" t="s">
        <v>42</v>
      </c>
      <c r="EM233" t="s">
        <v>43</v>
      </c>
      <c r="EO233" t="s">
        <v>3</v>
      </c>
      <c r="EQ233">
        <v>0</v>
      </c>
      <c r="ER233">
        <v>82.34</v>
      </c>
      <c r="ES233">
        <v>82.34</v>
      </c>
      <c r="ET233">
        <v>0</v>
      </c>
      <c r="EU233">
        <v>0</v>
      </c>
      <c r="EV233">
        <v>0</v>
      </c>
      <c r="EW233">
        <v>0</v>
      </c>
      <c r="EX233">
        <v>0</v>
      </c>
      <c r="FQ233">
        <v>0</v>
      </c>
      <c r="FR233">
        <f t="shared" si="194"/>
        <v>0</v>
      </c>
      <c r="FS233">
        <v>0</v>
      </c>
      <c r="FT233" t="s">
        <v>20</v>
      </c>
      <c r="FU233" t="s">
        <v>21</v>
      </c>
      <c r="FX233">
        <v>115.2</v>
      </c>
      <c r="FY233">
        <v>70.55</v>
      </c>
      <c r="GA233" t="s">
        <v>3</v>
      </c>
      <c r="GD233">
        <v>0</v>
      </c>
      <c r="GF233">
        <v>-398086858</v>
      </c>
      <c r="GG233">
        <v>1</v>
      </c>
      <c r="GH233">
        <v>1</v>
      </c>
      <c r="GI233">
        <v>4</v>
      </c>
      <c r="GJ233">
        <v>0</v>
      </c>
      <c r="GK233">
        <f>ROUND(R233*(R12)/100,2)</f>
        <v>0</v>
      </c>
      <c r="GL233">
        <f t="shared" si="195"/>
        <v>0</v>
      </c>
      <c r="GM233">
        <f t="shared" si="196"/>
        <v>1001.25</v>
      </c>
      <c r="GN233">
        <f t="shared" si="197"/>
        <v>1001.25</v>
      </c>
      <c r="GO233">
        <f t="shared" si="198"/>
        <v>0</v>
      </c>
      <c r="GP233">
        <f t="shared" si="199"/>
        <v>0</v>
      </c>
      <c r="GR233">
        <v>0</v>
      </c>
      <c r="GS233">
        <v>3</v>
      </c>
      <c r="GT233">
        <v>0</v>
      </c>
      <c r="GU233" t="s">
        <v>3</v>
      </c>
      <c r="GV233">
        <f t="shared" si="200"/>
        <v>0</v>
      </c>
      <c r="GW233">
        <v>1</v>
      </c>
      <c r="GX233">
        <f t="shared" si="201"/>
        <v>0</v>
      </c>
      <c r="HA233">
        <v>0</v>
      </c>
      <c r="HB233">
        <v>0</v>
      </c>
      <c r="IK233">
        <v>0</v>
      </c>
    </row>
    <row r="234" spans="1:245" x14ac:dyDescent="0.2">
      <c r="A234">
        <v>18</v>
      </c>
      <c r="B234">
        <v>1</v>
      </c>
      <c r="C234">
        <v>401</v>
      </c>
      <c r="E234" t="s">
        <v>671</v>
      </c>
      <c r="F234" t="s">
        <v>672</v>
      </c>
      <c r="G234" t="s">
        <v>673</v>
      </c>
      <c r="H234" t="s">
        <v>79</v>
      </c>
      <c r="I234">
        <f>I232*J234</f>
        <v>1.256</v>
      </c>
      <c r="J234">
        <v>1</v>
      </c>
      <c r="O234">
        <f t="shared" si="168"/>
        <v>0</v>
      </c>
      <c r="P234">
        <f t="shared" si="169"/>
        <v>0</v>
      </c>
      <c r="Q234">
        <f t="shared" si="170"/>
        <v>0</v>
      </c>
      <c r="R234">
        <f t="shared" si="171"/>
        <v>0</v>
      </c>
      <c r="S234">
        <f t="shared" si="172"/>
        <v>0</v>
      </c>
      <c r="T234">
        <f t="shared" si="173"/>
        <v>0</v>
      </c>
      <c r="U234">
        <f t="shared" si="174"/>
        <v>0</v>
      </c>
      <c r="V234">
        <f t="shared" si="175"/>
        <v>0</v>
      </c>
      <c r="W234">
        <f t="shared" si="176"/>
        <v>0</v>
      </c>
      <c r="X234">
        <f t="shared" si="177"/>
        <v>0</v>
      </c>
      <c r="Y234">
        <f t="shared" si="178"/>
        <v>0</v>
      </c>
      <c r="AA234">
        <v>39269648</v>
      </c>
      <c r="AB234">
        <f t="shared" si="179"/>
        <v>0</v>
      </c>
      <c r="AC234">
        <f t="shared" si="180"/>
        <v>0</v>
      </c>
      <c r="AD234">
        <f>ROUND((((ET234)-(EU234))+AE234),2)</f>
        <v>0</v>
      </c>
      <c r="AE234">
        <f>ROUND((EU234),2)</f>
        <v>0</v>
      </c>
      <c r="AF234">
        <f>ROUND((EV234),2)</f>
        <v>0</v>
      </c>
      <c r="AG234">
        <f t="shared" si="181"/>
        <v>0</v>
      </c>
      <c r="AH234">
        <f>(EW234)</f>
        <v>0</v>
      </c>
      <c r="AI234">
        <f>(EX234)</f>
        <v>0</v>
      </c>
      <c r="AJ234">
        <f t="shared" si="182"/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115</v>
      </c>
      <c r="AU234">
        <v>71</v>
      </c>
      <c r="AV234">
        <v>1</v>
      </c>
      <c r="AW234">
        <v>1</v>
      </c>
      <c r="AZ234">
        <v>6.08</v>
      </c>
      <c r="BA234">
        <v>1</v>
      </c>
      <c r="BB234">
        <v>1</v>
      </c>
      <c r="BC234">
        <v>6.08</v>
      </c>
      <c r="BD234" t="s">
        <v>3</v>
      </c>
      <c r="BE234" t="s">
        <v>3</v>
      </c>
      <c r="BF234" t="s">
        <v>3</v>
      </c>
      <c r="BG234" t="s">
        <v>3</v>
      </c>
      <c r="BH234">
        <v>3</v>
      </c>
      <c r="BI234">
        <v>1</v>
      </c>
      <c r="BJ234" t="s">
        <v>3</v>
      </c>
      <c r="BM234">
        <v>20001</v>
      </c>
      <c r="BN234">
        <v>0</v>
      </c>
      <c r="BO234" t="s">
        <v>3</v>
      </c>
      <c r="BP234">
        <v>0</v>
      </c>
      <c r="BQ234">
        <v>2</v>
      </c>
      <c r="BR234">
        <v>0</v>
      </c>
      <c r="BS234">
        <v>1</v>
      </c>
      <c r="BT234">
        <v>1</v>
      </c>
      <c r="BU234">
        <v>1</v>
      </c>
      <c r="BV234">
        <v>1</v>
      </c>
      <c r="BW234">
        <v>1</v>
      </c>
      <c r="BX234">
        <v>1</v>
      </c>
      <c r="BY234" t="s">
        <v>3</v>
      </c>
      <c r="BZ234">
        <v>128</v>
      </c>
      <c r="CA234">
        <v>83</v>
      </c>
      <c r="CF234">
        <v>0</v>
      </c>
      <c r="CG234">
        <v>0</v>
      </c>
      <c r="CM234">
        <v>0</v>
      </c>
      <c r="CN234" t="s">
        <v>3</v>
      </c>
      <c r="CO234">
        <v>0</v>
      </c>
      <c r="CP234">
        <f t="shared" si="183"/>
        <v>0</v>
      </c>
      <c r="CQ234">
        <f t="shared" si="184"/>
        <v>0</v>
      </c>
      <c r="CR234">
        <f t="shared" si="185"/>
        <v>0</v>
      </c>
      <c r="CS234">
        <f t="shared" si="186"/>
        <v>0</v>
      </c>
      <c r="CT234">
        <f t="shared" si="187"/>
        <v>0</v>
      </c>
      <c r="CU234">
        <f t="shared" si="188"/>
        <v>0</v>
      </c>
      <c r="CV234">
        <f t="shared" si="189"/>
        <v>0</v>
      </c>
      <c r="CW234">
        <f t="shared" si="190"/>
        <v>0</v>
      </c>
      <c r="CX234">
        <f t="shared" si="191"/>
        <v>0</v>
      </c>
      <c r="CY234">
        <f t="shared" si="192"/>
        <v>0</v>
      </c>
      <c r="CZ234">
        <f t="shared" si="193"/>
        <v>0</v>
      </c>
      <c r="DC234" t="s">
        <v>3</v>
      </c>
      <c r="DD234" t="s">
        <v>3</v>
      </c>
      <c r="DE234" t="s">
        <v>3</v>
      </c>
      <c r="DF234" t="s">
        <v>3</v>
      </c>
      <c r="DG234" t="s">
        <v>3</v>
      </c>
      <c r="DH234" t="s">
        <v>3</v>
      </c>
      <c r="DI234" t="s">
        <v>3</v>
      </c>
      <c r="DJ234" t="s">
        <v>3</v>
      </c>
      <c r="DK234" t="s">
        <v>3</v>
      </c>
      <c r="DL234" t="s">
        <v>3</v>
      </c>
      <c r="DM234" t="s">
        <v>3</v>
      </c>
      <c r="DN234">
        <v>0</v>
      </c>
      <c r="DO234">
        <v>0</v>
      </c>
      <c r="DP234">
        <v>1</v>
      </c>
      <c r="DQ234">
        <v>1</v>
      </c>
      <c r="DU234">
        <v>1005</v>
      </c>
      <c r="DV234" t="s">
        <v>79</v>
      </c>
      <c r="DW234" t="s">
        <v>79</v>
      </c>
      <c r="DX234">
        <v>1</v>
      </c>
      <c r="EE234">
        <v>39174534</v>
      </c>
      <c r="EF234">
        <v>2</v>
      </c>
      <c r="EG234" t="s">
        <v>17</v>
      </c>
      <c r="EH234">
        <v>0</v>
      </c>
      <c r="EI234" t="s">
        <v>3</v>
      </c>
      <c r="EJ234">
        <v>1</v>
      </c>
      <c r="EK234">
        <v>20001</v>
      </c>
      <c r="EL234" t="s">
        <v>42</v>
      </c>
      <c r="EM234" t="s">
        <v>43</v>
      </c>
      <c r="EO234" t="s">
        <v>3</v>
      </c>
      <c r="EQ234">
        <v>0</v>
      </c>
      <c r="ER234">
        <v>0</v>
      </c>
      <c r="ES234">
        <v>0</v>
      </c>
      <c r="ET234">
        <v>0</v>
      </c>
      <c r="EU234">
        <v>0</v>
      </c>
      <c r="EV234">
        <v>0</v>
      </c>
      <c r="EW234">
        <v>0</v>
      </c>
      <c r="EX234">
        <v>0</v>
      </c>
      <c r="FQ234">
        <v>0</v>
      </c>
      <c r="FR234">
        <f t="shared" si="194"/>
        <v>0</v>
      </c>
      <c r="FS234">
        <v>0</v>
      </c>
      <c r="FT234" t="s">
        <v>20</v>
      </c>
      <c r="FU234" t="s">
        <v>21</v>
      </c>
      <c r="FX234">
        <v>115.2</v>
      </c>
      <c r="FY234">
        <v>70.55</v>
      </c>
      <c r="GA234" t="s">
        <v>246</v>
      </c>
      <c r="GD234">
        <v>0</v>
      </c>
      <c r="GF234">
        <v>-896561317</v>
      </c>
      <c r="GG234">
        <v>1</v>
      </c>
      <c r="GH234">
        <v>1</v>
      </c>
      <c r="GI234">
        <v>4</v>
      </c>
      <c r="GJ234">
        <v>0</v>
      </c>
      <c r="GK234">
        <f>ROUND(R234*(R12)/100,2)</f>
        <v>0</v>
      </c>
      <c r="GL234">
        <f t="shared" si="195"/>
        <v>0</v>
      </c>
      <c r="GM234">
        <f t="shared" si="196"/>
        <v>0</v>
      </c>
      <c r="GN234">
        <f t="shared" si="197"/>
        <v>0</v>
      </c>
      <c r="GO234">
        <f t="shared" si="198"/>
        <v>0</v>
      </c>
      <c r="GP234">
        <f t="shared" si="199"/>
        <v>0</v>
      </c>
      <c r="GR234">
        <v>0</v>
      </c>
      <c r="GS234">
        <v>4</v>
      </c>
      <c r="GT234">
        <v>0</v>
      </c>
      <c r="GU234" t="s">
        <v>3</v>
      </c>
      <c r="GV234">
        <f t="shared" si="200"/>
        <v>0</v>
      </c>
      <c r="GW234">
        <v>1</v>
      </c>
      <c r="GX234">
        <f t="shared" si="201"/>
        <v>0</v>
      </c>
      <c r="HA234">
        <v>0</v>
      </c>
      <c r="HB234">
        <v>0</v>
      </c>
      <c r="IK234">
        <v>0</v>
      </c>
    </row>
    <row r="235" spans="1:245" x14ac:dyDescent="0.2">
      <c r="A235">
        <v>17</v>
      </c>
      <c r="B235">
        <v>1</v>
      </c>
      <c r="C235">
        <f>ROW(SmtRes!A408)</f>
        <v>408</v>
      </c>
      <c r="D235">
        <f>ROW(EtalonRes!A393)</f>
        <v>393</v>
      </c>
      <c r="E235" t="s">
        <v>674</v>
      </c>
      <c r="F235" t="s">
        <v>675</v>
      </c>
      <c r="G235" t="s">
        <v>676</v>
      </c>
      <c r="H235" t="s">
        <v>37</v>
      </c>
      <c r="I235">
        <v>1</v>
      </c>
      <c r="J235">
        <v>0</v>
      </c>
      <c r="O235">
        <f t="shared" si="168"/>
        <v>151.21</v>
      </c>
      <c r="P235">
        <f t="shared" si="169"/>
        <v>59.28</v>
      </c>
      <c r="Q235">
        <f t="shared" si="170"/>
        <v>12.65</v>
      </c>
      <c r="R235">
        <f t="shared" si="171"/>
        <v>0.91</v>
      </c>
      <c r="S235">
        <f t="shared" si="172"/>
        <v>79.28</v>
      </c>
      <c r="T235">
        <f t="shared" si="173"/>
        <v>0</v>
      </c>
      <c r="U235">
        <f t="shared" si="174"/>
        <v>1.472</v>
      </c>
      <c r="V235">
        <f t="shared" si="175"/>
        <v>1.2500000000000001E-2</v>
      </c>
      <c r="W235">
        <f t="shared" si="176"/>
        <v>0</v>
      </c>
      <c r="X235">
        <f t="shared" si="177"/>
        <v>92.22</v>
      </c>
      <c r="Y235">
        <f t="shared" si="178"/>
        <v>56.93</v>
      </c>
      <c r="AA235">
        <v>39269648</v>
      </c>
      <c r="AB235">
        <f t="shared" si="179"/>
        <v>24.87</v>
      </c>
      <c r="AC235">
        <f t="shared" si="180"/>
        <v>9.75</v>
      </c>
      <c r="AD235">
        <f>ROUND(((((ET235*1.25))-((EU235*1.25)))+AE235),2)</f>
        <v>2.08</v>
      </c>
      <c r="AE235">
        <f>ROUND(((EU235*1.25)),2)</f>
        <v>0.15</v>
      </c>
      <c r="AF235">
        <f>ROUND(((EV235*1.15)),2)</f>
        <v>13.04</v>
      </c>
      <c r="AG235">
        <f t="shared" si="181"/>
        <v>0</v>
      </c>
      <c r="AH235">
        <f>((EW235*1.15))</f>
        <v>1.472</v>
      </c>
      <c r="AI235">
        <f>((EX235*1.25))</f>
        <v>1.2500000000000001E-2</v>
      </c>
      <c r="AJ235">
        <f t="shared" si="182"/>
        <v>0</v>
      </c>
      <c r="AK235">
        <v>22.75</v>
      </c>
      <c r="AL235">
        <v>9.75</v>
      </c>
      <c r="AM235">
        <v>1.66</v>
      </c>
      <c r="AN235">
        <v>0.12</v>
      </c>
      <c r="AO235">
        <v>11.34</v>
      </c>
      <c r="AP235">
        <v>0</v>
      </c>
      <c r="AQ235">
        <v>1.28</v>
      </c>
      <c r="AR235">
        <v>0.01</v>
      </c>
      <c r="AS235">
        <v>0</v>
      </c>
      <c r="AT235">
        <v>115</v>
      </c>
      <c r="AU235">
        <v>71</v>
      </c>
      <c r="AV235">
        <v>1</v>
      </c>
      <c r="AW235">
        <v>1</v>
      </c>
      <c r="AZ235">
        <v>6.08</v>
      </c>
      <c r="BA235">
        <v>6.08</v>
      </c>
      <c r="BB235">
        <v>6.08</v>
      </c>
      <c r="BC235">
        <v>6.08</v>
      </c>
      <c r="BD235" t="s">
        <v>3</v>
      </c>
      <c r="BE235" t="s">
        <v>3</v>
      </c>
      <c r="BF235" t="s">
        <v>3</v>
      </c>
      <c r="BG235" t="s">
        <v>3</v>
      </c>
      <c r="BH235">
        <v>0</v>
      </c>
      <c r="BI235">
        <v>1</v>
      </c>
      <c r="BJ235" t="s">
        <v>677</v>
      </c>
      <c r="BM235">
        <v>20001</v>
      </c>
      <c r="BN235">
        <v>0</v>
      </c>
      <c r="BO235" t="s">
        <v>3</v>
      </c>
      <c r="BP235">
        <v>0</v>
      </c>
      <c r="BQ235">
        <v>2</v>
      </c>
      <c r="BR235">
        <v>0</v>
      </c>
      <c r="BS235">
        <v>6.08</v>
      </c>
      <c r="BT235">
        <v>1</v>
      </c>
      <c r="BU235">
        <v>1</v>
      </c>
      <c r="BV235">
        <v>1</v>
      </c>
      <c r="BW235">
        <v>1</v>
      </c>
      <c r="BX235">
        <v>1</v>
      </c>
      <c r="BY235" t="s">
        <v>3</v>
      </c>
      <c r="BZ235">
        <v>128</v>
      </c>
      <c r="CA235">
        <v>83</v>
      </c>
      <c r="CF235">
        <v>0</v>
      </c>
      <c r="CG235">
        <v>0</v>
      </c>
      <c r="CM235">
        <v>0</v>
      </c>
      <c r="CN235" t="s">
        <v>1308</v>
      </c>
      <c r="CO235">
        <v>0</v>
      </c>
      <c r="CP235">
        <f t="shared" si="183"/>
        <v>151.21</v>
      </c>
      <c r="CQ235">
        <f t="shared" si="184"/>
        <v>59.28</v>
      </c>
      <c r="CR235">
        <f t="shared" si="185"/>
        <v>12.6464</v>
      </c>
      <c r="CS235">
        <f t="shared" si="186"/>
        <v>0.91199999999999992</v>
      </c>
      <c r="CT235">
        <f t="shared" si="187"/>
        <v>79.283199999999994</v>
      </c>
      <c r="CU235">
        <f t="shared" si="188"/>
        <v>0</v>
      </c>
      <c r="CV235">
        <f t="shared" si="189"/>
        <v>1.472</v>
      </c>
      <c r="CW235">
        <f t="shared" si="190"/>
        <v>1.2500000000000001E-2</v>
      </c>
      <c r="CX235">
        <f t="shared" si="191"/>
        <v>0</v>
      </c>
      <c r="CY235">
        <f t="shared" si="192"/>
        <v>92.218500000000006</v>
      </c>
      <c r="CZ235">
        <f t="shared" si="193"/>
        <v>56.934899999999999</v>
      </c>
      <c r="DC235" t="s">
        <v>3</v>
      </c>
      <c r="DD235" t="s">
        <v>3</v>
      </c>
      <c r="DE235" t="s">
        <v>81</v>
      </c>
      <c r="DF235" t="s">
        <v>81</v>
      </c>
      <c r="DG235" t="s">
        <v>82</v>
      </c>
      <c r="DH235" t="s">
        <v>3</v>
      </c>
      <c r="DI235" t="s">
        <v>82</v>
      </c>
      <c r="DJ235" t="s">
        <v>81</v>
      </c>
      <c r="DK235" t="s">
        <v>3</v>
      </c>
      <c r="DL235" t="s">
        <v>3</v>
      </c>
      <c r="DM235" t="s">
        <v>3</v>
      </c>
      <c r="DN235">
        <v>0</v>
      </c>
      <c r="DO235">
        <v>0</v>
      </c>
      <c r="DP235">
        <v>1</v>
      </c>
      <c r="DQ235">
        <v>1</v>
      </c>
      <c r="DU235">
        <v>1013</v>
      </c>
      <c r="DV235" t="s">
        <v>37</v>
      </c>
      <c r="DW235" t="s">
        <v>37</v>
      </c>
      <c r="DX235">
        <v>1</v>
      </c>
      <c r="EE235">
        <v>39174534</v>
      </c>
      <c r="EF235">
        <v>2</v>
      </c>
      <c r="EG235" t="s">
        <v>17</v>
      </c>
      <c r="EH235">
        <v>0</v>
      </c>
      <c r="EI235" t="s">
        <v>3</v>
      </c>
      <c r="EJ235">
        <v>1</v>
      </c>
      <c r="EK235">
        <v>20001</v>
      </c>
      <c r="EL235" t="s">
        <v>42</v>
      </c>
      <c r="EM235" t="s">
        <v>43</v>
      </c>
      <c r="EO235" t="s">
        <v>85</v>
      </c>
      <c r="EQ235">
        <v>0</v>
      </c>
      <c r="ER235">
        <v>22.75</v>
      </c>
      <c r="ES235">
        <v>9.75</v>
      </c>
      <c r="ET235">
        <v>1.66</v>
      </c>
      <c r="EU235">
        <v>0.12</v>
      </c>
      <c r="EV235">
        <v>11.34</v>
      </c>
      <c r="EW235">
        <v>1.28</v>
      </c>
      <c r="EX235">
        <v>0.01</v>
      </c>
      <c r="EY235">
        <v>0</v>
      </c>
      <c r="FQ235">
        <v>0</v>
      </c>
      <c r="FR235">
        <f t="shared" si="194"/>
        <v>0</v>
      </c>
      <c r="FS235">
        <v>0</v>
      </c>
      <c r="FT235" t="s">
        <v>20</v>
      </c>
      <c r="FU235" t="s">
        <v>21</v>
      </c>
      <c r="FX235">
        <v>115.2</v>
      </c>
      <c r="FY235">
        <v>70.55</v>
      </c>
      <c r="GA235" t="s">
        <v>3</v>
      </c>
      <c r="GD235">
        <v>0</v>
      </c>
      <c r="GF235">
        <v>631933806</v>
      </c>
      <c r="GG235">
        <v>1</v>
      </c>
      <c r="GH235">
        <v>1</v>
      </c>
      <c r="GI235">
        <v>4</v>
      </c>
      <c r="GJ235">
        <v>0</v>
      </c>
      <c r="GK235">
        <f>ROUND(R235*(R12)/100,2)</f>
        <v>0</v>
      </c>
      <c r="GL235">
        <f t="shared" si="195"/>
        <v>0</v>
      </c>
      <c r="GM235">
        <f t="shared" si="196"/>
        <v>300.36</v>
      </c>
      <c r="GN235">
        <f t="shared" si="197"/>
        <v>300.36</v>
      </c>
      <c r="GO235">
        <f t="shared" si="198"/>
        <v>0</v>
      </c>
      <c r="GP235">
        <f t="shared" si="199"/>
        <v>0</v>
      </c>
      <c r="GR235">
        <v>0</v>
      </c>
      <c r="GS235">
        <v>3</v>
      </c>
      <c r="GT235">
        <v>0</v>
      </c>
      <c r="GU235" t="s">
        <v>3</v>
      </c>
      <c r="GV235">
        <f t="shared" si="200"/>
        <v>0</v>
      </c>
      <c r="GW235">
        <v>1</v>
      </c>
      <c r="GX235">
        <f t="shared" si="201"/>
        <v>0</v>
      </c>
      <c r="HA235">
        <v>0</v>
      </c>
      <c r="HB235">
        <v>0</v>
      </c>
      <c r="IK235">
        <v>0</v>
      </c>
    </row>
    <row r="236" spans="1:245" x14ac:dyDescent="0.2">
      <c r="A236">
        <v>18</v>
      </c>
      <c r="B236">
        <v>1</v>
      </c>
      <c r="C236">
        <v>408</v>
      </c>
      <c r="E236" t="s">
        <v>678</v>
      </c>
      <c r="F236" t="s">
        <v>679</v>
      </c>
      <c r="G236" t="s">
        <v>680</v>
      </c>
      <c r="H236" t="s">
        <v>94</v>
      </c>
      <c r="I236">
        <f>I235*J236</f>
        <v>1</v>
      </c>
      <c r="J236">
        <v>1</v>
      </c>
      <c r="O236">
        <f t="shared" si="168"/>
        <v>2528.12</v>
      </c>
      <c r="P236">
        <f t="shared" si="169"/>
        <v>2528.12</v>
      </c>
      <c r="Q236">
        <f t="shared" si="170"/>
        <v>0</v>
      </c>
      <c r="R236">
        <f t="shared" si="171"/>
        <v>0</v>
      </c>
      <c r="S236">
        <f t="shared" si="172"/>
        <v>0</v>
      </c>
      <c r="T236">
        <f t="shared" si="173"/>
        <v>0</v>
      </c>
      <c r="U236">
        <f t="shared" si="174"/>
        <v>0</v>
      </c>
      <c r="V236">
        <f t="shared" si="175"/>
        <v>0</v>
      </c>
      <c r="W236">
        <f t="shared" si="176"/>
        <v>0</v>
      </c>
      <c r="X236">
        <f t="shared" si="177"/>
        <v>0</v>
      </c>
      <c r="Y236">
        <f t="shared" si="178"/>
        <v>0</v>
      </c>
      <c r="AA236">
        <v>39269648</v>
      </c>
      <c r="AB236">
        <f t="shared" si="179"/>
        <v>415.81</v>
      </c>
      <c r="AC236">
        <f t="shared" si="180"/>
        <v>415.81</v>
      </c>
      <c r="AD236">
        <f>ROUND((((ET236)-(EU236))+AE236),2)</f>
        <v>0</v>
      </c>
      <c r="AE236">
        <f>ROUND((EU236),2)</f>
        <v>0</v>
      </c>
      <c r="AF236">
        <f>ROUND((EV236),2)</f>
        <v>0</v>
      </c>
      <c r="AG236">
        <f t="shared" si="181"/>
        <v>0</v>
      </c>
      <c r="AH236">
        <f>(EW236)</f>
        <v>0</v>
      </c>
      <c r="AI236">
        <f>(EX236)</f>
        <v>0</v>
      </c>
      <c r="AJ236">
        <f t="shared" si="182"/>
        <v>0</v>
      </c>
      <c r="AK236">
        <v>415.81</v>
      </c>
      <c r="AL236">
        <v>415.81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115</v>
      </c>
      <c r="AU236">
        <v>71</v>
      </c>
      <c r="AV236">
        <v>1</v>
      </c>
      <c r="AW236">
        <v>1</v>
      </c>
      <c r="AZ236">
        <v>6.08</v>
      </c>
      <c r="BA236">
        <v>1</v>
      </c>
      <c r="BB236">
        <v>1</v>
      </c>
      <c r="BC236">
        <v>6.08</v>
      </c>
      <c r="BD236" t="s">
        <v>3</v>
      </c>
      <c r="BE236" t="s">
        <v>3</v>
      </c>
      <c r="BF236" t="s">
        <v>3</v>
      </c>
      <c r="BG236" t="s">
        <v>3</v>
      </c>
      <c r="BH236">
        <v>3</v>
      </c>
      <c r="BI236">
        <v>1</v>
      </c>
      <c r="BJ236" t="s">
        <v>681</v>
      </c>
      <c r="BM236">
        <v>20001</v>
      </c>
      <c r="BN236">
        <v>0</v>
      </c>
      <c r="BO236" t="s">
        <v>3</v>
      </c>
      <c r="BP236">
        <v>0</v>
      </c>
      <c r="BQ236">
        <v>2</v>
      </c>
      <c r="BR236">
        <v>0</v>
      </c>
      <c r="BS236">
        <v>1</v>
      </c>
      <c r="BT236">
        <v>1</v>
      </c>
      <c r="BU236">
        <v>1</v>
      </c>
      <c r="BV236">
        <v>1</v>
      </c>
      <c r="BW236">
        <v>1</v>
      </c>
      <c r="BX236">
        <v>1</v>
      </c>
      <c r="BY236" t="s">
        <v>3</v>
      </c>
      <c r="BZ236">
        <v>128</v>
      </c>
      <c r="CA236">
        <v>83</v>
      </c>
      <c r="CF236">
        <v>0</v>
      </c>
      <c r="CG236">
        <v>0</v>
      </c>
      <c r="CM236">
        <v>0</v>
      </c>
      <c r="CN236" t="s">
        <v>3</v>
      </c>
      <c r="CO236">
        <v>0</v>
      </c>
      <c r="CP236">
        <f t="shared" si="183"/>
        <v>2528.12</v>
      </c>
      <c r="CQ236">
        <f t="shared" si="184"/>
        <v>2528.1248000000001</v>
      </c>
      <c r="CR236">
        <f t="shared" si="185"/>
        <v>0</v>
      </c>
      <c r="CS236">
        <f t="shared" si="186"/>
        <v>0</v>
      </c>
      <c r="CT236">
        <f t="shared" si="187"/>
        <v>0</v>
      </c>
      <c r="CU236">
        <f t="shared" si="188"/>
        <v>0</v>
      </c>
      <c r="CV236">
        <f t="shared" si="189"/>
        <v>0</v>
      </c>
      <c r="CW236">
        <f t="shared" si="190"/>
        <v>0</v>
      </c>
      <c r="CX236">
        <f t="shared" si="191"/>
        <v>0</v>
      </c>
      <c r="CY236">
        <f t="shared" si="192"/>
        <v>0</v>
      </c>
      <c r="CZ236">
        <f t="shared" si="193"/>
        <v>0</v>
      </c>
      <c r="DC236" t="s">
        <v>3</v>
      </c>
      <c r="DD236" t="s">
        <v>3</v>
      </c>
      <c r="DE236" t="s">
        <v>3</v>
      </c>
      <c r="DF236" t="s">
        <v>3</v>
      </c>
      <c r="DG236" t="s">
        <v>3</v>
      </c>
      <c r="DH236" t="s">
        <v>3</v>
      </c>
      <c r="DI236" t="s">
        <v>3</v>
      </c>
      <c r="DJ236" t="s">
        <v>3</v>
      </c>
      <c r="DK236" t="s">
        <v>3</v>
      </c>
      <c r="DL236" t="s">
        <v>3</v>
      </c>
      <c r="DM236" t="s">
        <v>3</v>
      </c>
      <c r="DN236">
        <v>0</v>
      </c>
      <c r="DO236">
        <v>0</v>
      </c>
      <c r="DP236">
        <v>1</v>
      </c>
      <c r="DQ236">
        <v>1</v>
      </c>
      <c r="DU236">
        <v>1010</v>
      </c>
      <c r="DV236" t="s">
        <v>94</v>
      </c>
      <c r="DW236" t="s">
        <v>94</v>
      </c>
      <c r="DX236">
        <v>1</v>
      </c>
      <c r="EE236">
        <v>39174534</v>
      </c>
      <c r="EF236">
        <v>2</v>
      </c>
      <c r="EG236" t="s">
        <v>17</v>
      </c>
      <c r="EH236">
        <v>0</v>
      </c>
      <c r="EI236" t="s">
        <v>3</v>
      </c>
      <c r="EJ236">
        <v>1</v>
      </c>
      <c r="EK236">
        <v>20001</v>
      </c>
      <c r="EL236" t="s">
        <v>42</v>
      </c>
      <c r="EM236" t="s">
        <v>43</v>
      </c>
      <c r="EO236" t="s">
        <v>3</v>
      </c>
      <c r="EQ236">
        <v>0</v>
      </c>
      <c r="ER236">
        <v>415.81</v>
      </c>
      <c r="ES236">
        <v>415.81</v>
      </c>
      <c r="ET236">
        <v>0</v>
      </c>
      <c r="EU236">
        <v>0</v>
      </c>
      <c r="EV236">
        <v>0</v>
      </c>
      <c r="EW236">
        <v>0</v>
      </c>
      <c r="EX236">
        <v>0</v>
      </c>
      <c r="FQ236">
        <v>0</v>
      </c>
      <c r="FR236">
        <f t="shared" si="194"/>
        <v>0</v>
      </c>
      <c r="FS236">
        <v>0</v>
      </c>
      <c r="FT236" t="s">
        <v>20</v>
      </c>
      <c r="FU236" t="s">
        <v>21</v>
      </c>
      <c r="FX236">
        <v>115.2</v>
      </c>
      <c r="FY236">
        <v>70.55</v>
      </c>
      <c r="GA236" t="s">
        <v>3</v>
      </c>
      <c r="GD236">
        <v>0</v>
      </c>
      <c r="GF236">
        <v>-819336788</v>
      </c>
      <c r="GG236">
        <v>1</v>
      </c>
      <c r="GH236">
        <v>1</v>
      </c>
      <c r="GI236">
        <v>4</v>
      </c>
      <c r="GJ236">
        <v>0</v>
      </c>
      <c r="GK236">
        <f>ROUND(R236*(R12)/100,2)</f>
        <v>0</v>
      </c>
      <c r="GL236">
        <f t="shared" si="195"/>
        <v>0</v>
      </c>
      <c r="GM236">
        <f t="shared" si="196"/>
        <v>2528.12</v>
      </c>
      <c r="GN236">
        <f t="shared" si="197"/>
        <v>2528.12</v>
      </c>
      <c r="GO236">
        <f t="shared" si="198"/>
        <v>0</v>
      </c>
      <c r="GP236">
        <f t="shared" si="199"/>
        <v>0</v>
      </c>
      <c r="GR236">
        <v>0</v>
      </c>
      <c r="GS236">
        <v>3</v>
      </c>
      <c r="GT236">
        <v>0</v>
      </c>
      <c r="GU236" t="s">
        <v>3</v>
      </c>
      <c r="GV236">
        <f t="shared" si="200"/>
        <v>0</v>
      </c>
      <c r="GW236">
        <v>1</v>
      </c>
      <c r="GX236">
        <f t="shared" si="201"/>
        <v>0</v>
      </c>
      <c r="HA236">
        <v>0</v>
      </c>
      <c r="HB236">
        <v>0</v>
      </c>
      <c r="IK236">
        <v>0</v>
      </c>
    </row>
    <row r="237" spans="1:245" x14ac:dyDescent="0.2">
      <c r="A237">
        <v>17</v>
      </c>
      <c r="B237">
        <v>1</v>
      </c>
      <c r="C237">
        <f>ROW(SmtRes!A424)</f>
        <v>424</v>
      </c>
      <c r="D237">
        <f>ROW(EtalonRes!A410)</f>
        <v>410</v>
      </c>
      <c r="E237" t="s">
        <v>682</v>
      </c>
      <c r="F237" t="s">
        <v>683</v>
      </c>
      <c r="G237" t="s">
        <v>684</v>
      </c>
      <c r="H237" t="s">
        <v>15</v>
      </c>
      <c r="I237">
        <v>0.31903999999999999</v>
      </c>
      <c r="J237">
        <v>0</v>
      </c>
      <c r="O237">
        <f t="shared" si="168"/>
        <v>4425.96</v>
      </c>
      <c r="P237">
        <f t="shared" si="169"/>
        <v>843.12</v>
      </c>
      <c r="Q237">
        <f t="shared" si="170"/>
        <v>310.13</v>
      </c>
      <c r="R237">
        <f t="shared" si="171"/>
        <v>39.53</v>
      </c>
      <c r="S237">
        <f t="shared" si="172"/>
        <v>3272.71</v>
      </c>
      <c r="T237">
        <f t="shared" si="173"/>
        <v>0</v>
      </c>
      <c r="U237">
        <f t="shared" si="174"/>
        <v>61.587162559999996</v>
      </c>
      <c r="V237">
        <f t="shared" si="175"/>
        <v>0.526416</v>
      </c>
      <c r="W237">
        <f t="shared" si="176"/>
        <v>0</v>
      </c>
      <c r="X237">
        <f t="shared" si="177"/>
        <v>3809.08</v>
      </c>
      <c r="Y237">
        <f t="shared" si="178"/>
        <v>2351.69</v>
      </c>
      <c r="AA237">
        <v>39269648</v>
      </c>
      <c r="AB237">
        <f t="shared" si="179"/>
        <v>2281.6999999999998</v>
      </c>
      <c r="AC237">
        <f t="shared" si="180"/>
        <v>434.65</v>
      </c>
      <c r="AD237">
        <f>ROUND(((((ET237*1.25))-((EU237*1.25)))+AE237),2)</f>
        <v>159.88</v>
      </c>
      <c r="AE237">
        <f>ROUND(((EU237*1.25)),2)</f>
        <v>20.38</v>
      </c>
      <c r="AF237">
        <f>ROUND(((EV237*1.15)),2)</f>
        <v>1687.17</v>
      </c>
      <c r="AG237">
        <f t="shared" si="181"/>
        <v>0</v>
      </c>
      <c r="AH237">
        <f>((EW237*1.15))</f>
        <v>193.03899999999999</v>
      </c>
      <c r="AI237">
        <f>((EX237*1.25))</f>
        <v>1.6500000000000001</v>
      </c>
      <c r="AJ237">
        <f t="shared" si="182"/>
        <v>0</v>
      </c>
      <c r="AK237">
        <v>2029.65</v>
      </c>
      <c r="AL237">
        <v>434.65</v>
      </c>
      <c r="AM237">
        <v>127.9</v>
      </c>
      <c r="AN237">
        <v>16.3</v>
      </c>
      <c r="AO237">
        <v>1467.1</v>
      </c>
      <c r="AP237">
        <v>0</v>
      </c>
      <c r="AQ237">
        <v>167.86</v>
      </c>
      <c r="AR237">
        <v>1.32</v>
      </c>
      <c r="AS237">
        <v>0</v>
      </c>
      <c r="AT237">
        <v>115</v>
      </c>
      <c r="AU237">
        <v>71</v>
      </c>
      <c r="AV237">
        <v>1</v>
      </c>
      <c r="AW237">
        <v>1</v>
      </c>
      <c r="AZ237">
        <v>6.08</v>
      </c>
      <c r="BA237">
        <v>6.08</v>
      </c>
      <c r="BB237">
        <v>6.08</v>
      </c>
      <c r="BC237">
        <v>6.08</v>
      </c>
      <c r="BD237" t="s">
        <v>3</v>
      </c>
      <c r="BE237" t="s">
        <v>3</v>
      </c>
      <c r="BF237" t="s">
        <v>3</v>
      </c>
      <c r="BG237" t="s">
        <v>3</v>
      </c>
      <c r="BH237">
        <v>0</v>
      </c>
      <c r="BI237">
        <v>1</v>
      </c>
      <c r="BJ237" t="s">
        <v>685</v>
      </c>
      <c r="BM237">
        <v>20001</v>
      </c>
      <c r="BN237">
        <v>0</v>
      </c>
      <c r="BO237" t="s">
        <v>3</v>
      </c>
      <c r="BP237">
        <v>0</v>
      </c>
      <c r="BQ237">
        <v>2</v>
      </c>
      <c r="BR237">
        <v>0</v>
      </c>
      <c r="BS237">
        <v>6.08</v>
      </c>
      <c r="BT237">
        <v>1</v>
      </c>
      <c r="BU237">
        <v>1</v>
      </c>
      <c r="BV237">
        <v>1</v>
      </c>
      <c r="BW237">
        <v>1</v>
      </c>
      <c r="BX237">
        <v>1</v>
      </c>
      <c r="BY237" t="s">
        <v>3</v>
      </c>
      <c r="BZ237">
        <v>128</v>
      </c>
      <c r="CA237">
        <v>83</v>
      </c>
      <c r="CF237">
        <v>0</v>
      </c>
      <c r="CG237">
        <v>0</v>
      </c>
      <c r="CM237">
        <v>0</v>
      </c>
      <c r="CN237" t="s">
        <v>1308</v>
      </c>
      <c r="CO237">
        <v>0</v>
      </c>
      <c r="CP237">
        <f t="shared" si="183"/>
        <v>4425.96</v>
      </c>
      <c r="CQ237">
        <f t="shared" si="184"/>
        <v>2642.672</v>
      </c>
      <c r="CR237">
        <f t="shared" si="185"/>
        <v>972.07039999999995</v>
      </c>
      <c r="CS237">
        <f t="shared" si="186"/>
        <v>123.9104</v>
      </c>
      <c r="CT237">
        <f t="shared" si="187"/>
        <v>10257.9936</v>
      </c>
      <c r="CU237">
        <f t="shared" si="188"/>
        <v>0</v>
      </c>
      <c r="CV237">
        <f t="shared" si="189"/>
        <v>193.03899999999999</v>
      </c>
      <c r="CW237">
        <f t="shared" si="190"/>
        <v>1.6500000000000001</v>
      </c>
      <c r="CX237">
        <f t="shared" si="191"/>
        <v>0</v>
      </c>
      <c r="CY237">
        <f t="shared" si="192"/>
        <v>3809.0760000000005</v>
      </c>
      <c r="CZ237">
        <f t="shared" si="193"/>
        <v>2351.6904</v>
      </c>
      <c r="DC237" t="s">
        <v>3</v>
      </c>
      <c r="DD237" t="s">
        <v>3</v>
      </c>
      <c r="DE237" t="s">
        <v>81</v>
      </c>
      <c r="DF237" t="s">
        <v>81</v>
      </c>
      <c r="DG237" t="s">
        <v>82</v>
      </c>
      <c r="DH237" t="s">
        <v>3</v>
      </c>
      <c r="DI237" t="s">
        <v>82</v>
      </c>
      <c r="DJ237" t="s">
        <v>81</v>
      </c>
      <c r="DK237" t="s">
        <v>3</v>
      </c>
      <c r="DL237" t="s">
        <v>3</v>
      </c>
      <c r="DM237" t="s">
        <v>3</v>
      </c>
      <c r="DN237">
        <v>0</v>
      </c>
      <c r="DO237">
        <v>0</v>
      </c>
      <c r="DP237">
        <v>1</v>
      </c>
      <c r="DQ237">
        <v>1</v>
      </c>
      <c r="DU237">
        <v>1005</v>
      </c>
      <c r="DV237" t="s">
        <v>15</v>
      </c>
      <c r="DW237" t="s">
        <v>15</v>
      </c>
      <c r="DX237">
        <v>100</v>
      </c>
      <c r="EE237">
        <v>39174534</v>
      </c>
      <c r="EF237">
        <v>2</v>
      </c>
      <c r="EG237" t="s">
        <v>17</v>
      </c>
      <c r="EH237">
        <v>0</v>
      </c>
      <c r="EI237" t="s">
        <v>3</v>
      </c>
      <c r="EJ237">
        <v>1</v>
      </c>
      <c r="EK237">
        <v>20001</v>
      </c>
      <c r="EL237" t="s">
        <v>42</v>
      </c>
      <c r="EM237" t="s">
        <v>43</v>
      </c>
      <c r="EO237" t="s">
        <v>85</v>
      </c>
      <c r="EQ237">
        <v>0</v>
      </c>
      <c r="ER237">
        <v>2029.65</v>
      </c>
      <c r="ES237">
        <v>434.65</v>
      </c>
      <c r="ET237">
        <v>127.9</v>
      </c>
      <c r="EU237">
        <v>16.3</v>
      </c>
      <c r="EV237">
        <v>1467.1</v>
      </c>
      <c r="EW237">
        <v>167.86</v>
      </c>
      <c r="EX237">
        <v>1.32</v>
      </c>
      <c r="EY237">
        <v>0</v>
      </c>
      <c r="FQ237">
        <v>0</v>
      </c>
      <c r="FR237">
        <f t="shared" si="194"/>
        <v>0</v>
      </c>
      <c r="FS237">
        <v>0</v>
      </c>
      <c r="FT237" t="s">
        <v>20</v>
      </c>
      <c r="FU237" t="s">
        <v>21</v>
      </c>
      <c r="FX237">
        <v>115.2</v>
      </c>
      <c r="FY237">
        <v>70.55</v>
      </c>
      <c r="GA237" t="s">
        <v>3</v>
      </c>
      <c r="GD237">
        <v>0</v>
      </c>
      <c r="GF237">
        <v>-1619498808</v>
      </c>
      <c r="GG237">
        <v>1</v>
      </c>
      <c r="GH237">
        <v>1</v>
      </c>
      <c r="GI237">
        <v>4</v>
      </c>
      <c r="GJ237">
        <v>0</v>
      </c>
      <c r="GK237">
        <f>ROUND(R237*(R12)/100,2)</f>
        <v>0</v>
      </c>
      <c r="GL237">
        <f t="shared" si="195"/>
        <v>0</v>
      </c>
      <c r="GM237">
        <f t="shared" si="196"/>
        <v>10586.73</v>
      </c>
      <c r="GN237">
        <f t="shared" si="197"/>
        <v>10586.73</v>
      </c>
      <c r="GO237">
        <f t="shared" si="198"/>
        <v>0</v>
      </c>
      <c r="GP237">
        <f t="shared" si="199"/>
        <v>0</v>
      </c>
      <c r="GR237">
        <v>0</v>
      </c>
      <c r="GS237">
        <v>3</v>
      </c>
      <c r="GT237">
        <v>0</v>
      </c>
      <c r="GU237" t="s">
        <v>3</v>
      </c>
      <c r="GV237">
        <f t="shared" si="200"/>
        <v>0</v>
      </c>
      <c r="GW237">
        <v>1</v>
      </c>
      <c r="GX237">
        <f t="shared" si="201"/>
        <v>0</v>
      </c>
      <c r="HA237">
        <v>0</v>
      </c>
      <c r="HB237">
        <v>0</v>
      </c>
      <c r="IK237">
        <v>0</v>
      </c>
    </row>
    <row r="238" spans="1:245" x14ac:dyDescent="0.2">
      <c r="A238">
        <v>18</v>
      </c>
      <c r="B238">
        <v>1</v>
      </c>
      <c r="C238">
        <v>421</v>
      </c>
      <c r="E238" t="s">
        <v>686</v>
      </c>
      <c r="F238" t="s">
        <v>607</v>
      </c>
      <c r="G238" t="s">
        <v>608</v>
      </c>
      <c r="H238" t="s">
        <v>219</v>
      </c>
      <c r="I238">
        <f>I237*J238</f>
        <v>9.0000000000000011E-2</v>
      </c>
      <c r="J238">
        <v>0.28209628886659982</v>
      </c>
      <c r="O238">
        <f t="shared" ref="O238:O271" si="207">ROUND(CP238,2)</f>
        <v>6936.74</v>
      </c>
      <c r="P238">
        <f t="shared" ref="P238:P271" si="208">ROUND(CQ238*I238,2)</f>
        <v>6936.74</v>
      </c>
      <c r="Q238">
        <f t="shared" ref="Q238:Q271" si="209">ROUND(CR238*I238,2)</f>
        <v>0</v>
      </c>
      <c r="R238">
        <f t="shared" ref="R238:R271" si="210">ROUND(CS238*I238,2)</f>
        <v>0</v>
      </c>
      <c r="S238">
        <f t="shared" ref="S238:S271" si="211">ROUND(CT238*I238,2)</f>
        <v>0</v>
      </c>
      <c r="T238">
        <f t="shared" ref="T238:T271" si="212">ROUND(CU238*I238,2)</f>
        <v>0</v>
      </c>
      <c r="U238">
        <f t="shared" ref="U238:U271" si="213">CV238*I238</f>
        <v>0</v>
      </c>
      <c r="V238">
        <f t="shared" ref="V238:V271" si="214">CW238*I238</f>
        <v>0</v>
      </c>
      <c r="W238">
        <f t="shared" ref="W238:W271" si="215">ROUND(CX238*I238,2)</f>
        <v>0</v>
      </c>
      <c r="X238">
        <f t="shared" ref="X238:X271" si="216">ROUND(CY238,2)</f>
        <v>0</v>
      </c>
      <c r="Y238">
        <f t="shared" ref="Y238:Y271" si="217">ROUND(CZ238,2)</f>
        <v>0</v>
      </c>
      <c r="AA238">
        <v>39269648</v>
      </c>
      <c r="AB238">
        <f t="shared" ref="AB238:AB269" si="218">ROUND((AC238+AD238+AF238),2)</f>
        <v>12676.79</v>
      </c>
      <c r="AC238">
        <f t="shared" ref="AC238:AC271" si="219">ROUND((ES238),2)</f>
        <v>12676.79</v>
      </c>
      <c r="AD238">
        <f>ROUND((((ET238)-(EU238))+AE238),2)</f>
        <v>0</v>
      </c>
      <c r="AE238">
        <f t="shared" ref="AE238:AF242" si="220">ROUND((EU238),2)</f>
        <v>0</v>
      </c>
      <c r="AF238">
        <f t="shared" si="220"/>
        <v>0</v>
      </c>
      <c r="AG238">
        <f t="shared" ref="AG238:AG271" si="221">ROUND((AP238),2)</f>
        <v>0</v>
      </c>
      <c r="AH238">
        <f t="shared" ref="AH238:AI242" si="222">(EW238)</f>
        <v>0</v>
      </c>
      <c r="AI238">
        <f t="shared" si="222"/>
        <v>0</v>
      </c>
      <c r="AJ238">
        <f t="shared" ref="AJ238:AJ271" si="223">ROUND((AS238),2)</f>
        <v>0</v>
      </c>
      <c r="AK238">
        <v>12676.79</v>
      </c>
      <c r="AL238">
        <v>12676.79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115</v>
      </c>
      <c r="AU238">
        <v>71</v>
      </c>
      <c r="AV238">
        <v>1</v>
      </c>
      <c r="AW238">
        <v>1</v>
      </c>
      <c r="AZ238">
        <v>6.08</v>
      </c>
      <c r="BA238">
        <v>1</v>
      </c>
      <c r="BB238">
        <v>1</v>
      </c>
      <c r="BC238">
        <v>6.08</v>
      </c>
      <c r="BD238" t="s">
        <v>3</v>
      </c>
      <c r="BE238" t="s">
        <v>3</v>
      </c>
      <c r="BF238" t="s">
        <v>3</v>
      </c>
      <c r="BG238" t="s">
        <v>3</v>
      </c>
      <c r="BH238">
        <v>3</v>
      </c>
      <c r="BI238">
        <v>1</v>
      </c>
      <c r="BJ238" t="s">
        <v>609</v>
      </c>
      <c r="BM238">
        <v>20001</v>
      </c>
      <c r="BN238">
        <v>0</v>
      </c>
      <c r="BO238" t="s">
        <v>3</v>
      </c>
      <c r="BP238">
        <v>0</v>
      </c>
      <c r="BQ238">
        <v>2</v>
      </c>
      <c r="BR238">
        <v>0</v>
      </c>
      <c r="BS238">
        <v>1</v>
      </c>
      <c r="BT238">
        <v>1</v>
      </c>
      <c r="BU238">
        <v>1</v>
      </c>
      <c r="BV238">
        <v>1</v>
      </c>
      <c r="BW238">
        <v>1</v>
      </c>
      <c r="BX238">
        <v>1</v>
      </c>
      <c r="BY238" t="s">
        <v>3</v>
      </c>
      <c r="BZ238">
        <v>128</v>
      </c>
      <c r="CA238">
        <v>83</v>
      </c>
      <c r="CF238">
        <v>0</v>
      </c>
      <c r="CG238">
        <v>0</v>
      </c>
      <c r="CM238">
        <v>0</v>
      </c>
      <c r="CN238" t="s">
        <v>3</v>
      </c>
      <c r="CO238">
        <v>0</v>
      </c>
      <c r="CP238">
        <f t="shared" ref="CP238:CP271" si="224">(P238+Q238+S238)</f>
        <v>6936.74</v>
      </c>
      <c r="CQ238">
        <f t="shared" ref="CQ238:CQ271" si="225">AC238*BC238</f>
        <v>77074.883200000011</v>
      </c>
      <c r="CR238">
        <f t="shared" ref="CR238:CR271" si="226">AD238*BB238</f>
        <v>0</v>
      </c>
      <c r="CS238">
        <f t="shared" ref="CS238:CS271" si="227">AE238*BS238</f>
        <v>0</v>
      </c>
      <c r="CT238">
        <f t="shared" ref="CT238:CT271" si="228">AF238*BA238</f>
        <v>0</v>
      </c>
      <c r="CU238">
        <f t="shared" ref="CU238:CU271" si="229">AG238</f>
        <v>0</v>
      </c>
      <c r="CV238">
        <f t="shared" ref="CV238:CV271" si="230">AH238</f>
        <v>0</v>
      </c>
      <c r="CW238">
        <f t="shared" ref="CW238:CW271" si="231">AI238</f>
        <v>0</v>
      </c>
      <c r="CX238">
        <f t="shared" ref="CX238:CX271" si="232">AJ238</f>
        <v>0</v>
      </c>
      <c r="CY238">
        <f t="shared" ref="CY238:CY271" si="233">(((S238+R238)*AT238)/100)</f>
        <v>0</v>
      </c>
      <c r="CZ238">
        <f t="shared" ref="CZ238:CZ271" si="234">(((S238+R238)*AU238)/100)</f>
        <v>0</v>
      </c>
      <c r="DC238" t="s">
        <v>3</v>
      </c>
      <c r="DD238" t="s">
        <v>3</v>
      </c>
      <c r="DE238" t="s">
        <v>3</v>
      </c>
      <c r="DF238" t="s">
        <v>3</v>
      </c>
      <c r="DG238" t="s">
        <v>3</v>
      </c>
      <c r="DH238" t="s">
        <v>3</v>
      </c>
      <c r="DI238" t="s">
        <v>3</v>
      </c>
      <c r="DJ238" t="s">
        <v>3</v>
      </c>
      <c r="DK238" t="s">
        <v>3</v>
      </c>
      <c r="DL238" t="s">
        <v>3</v>
      </c>
      <c r="DM238" t="s">
        <v>3</v>
      </c>
      <c r="DN238">
        <v>0</v>
      </c>
      <c r="DO238">
        <v>0</v>
      </c>
      <c r="DP238">
        <v>1</v>
      </c>
      <c r="DQ238">
        <v>1</v>
      </c>
      <c r="DU238">
        <v>1009</v>
      </c>
      <c r="DV238" t="s">
        <v>219</v>
      </c>
      <c r="DW238" t="s">
        <v>219</v>
      </c>
      <c r="DX238">
        <v>1000</v>
      </c>
      <c r="EE238">
        <v>39174534</v>
      </c>
      <c r="EF238">
        <v>2</v>
      </c>
      <c r="EG238" t="s">
        <v>17</v>
      </c>
      <c r="EH238">
        <v>0</v>
      </c>
      <c r="EI238" t="s">
        <v>3</v>
      </c>
      <c r="EJ238">
        <v>1</v>
      </c>
      <c r="EK238">
        <v>20001</v>
      </c>
      <c r="EL238" t="s">
        <v>42</v>
      </c>
      <c r="EM238" t="s">
        <v>43</v>
      </c>
      <c r="EO238" t="s">
        <v>3</v>
      </c>
      <c r="EQ238">
        <v>0</v>
      </c>
      <c r="ER238">
        <v>12676.79</v>
      </c>
      <c r="ES238">
        <v>12676.79</v>
      </c>
      <c r="ET238">
        <v>0</v>
      </c>
      <c r="EU238">
        <v>0</v>
      </c>
      <c r="EV238">
        <v>0</v>
      </c>
      <c r="EW238">
        <v>0</v>
      </c>
      <c r="EX238">
        <v>0</v>
      </c>
      <c r="FQ238">
        <v>0</v>
      </c>
      <c r="FR238">
        <f t="shared" ref="FR238:FR271" si="235">ROUND(IF(AND(BH238=3,BI238=3),P238,0),2)</f>
        <v>0</v>
      </c>
      <c r="FS238">
        <v>0</v>
      </c>
      <c r="FT238" t="s">
        <v>20</v>
      </c>
      <c r="FU238" t="s">
        <v>21</v>
      </c>
      <c r="FX238">
        <v>115.2</v>
      </c>
      <c r="FY238">
        <v>70.55</v>
      </c>
      <c r="GA238" t="s">
        <v>3</v>
      </c>
      <c r="GD238">
        <v>0</v>
      </c>
      <c r="GF238">
        <v>681255274</v>
      </c>
      <c r="GG238">
        <v>1</v>
      </c>
      <c r="GH238">
        <v>1</v>
      </c>
      <c r="GI238">
        <v>4</v>
      </c>
      <c r="GJ238">
        <v>0</v>
      </c>
      <c r="GK238">
        <f>ROUND(R238*(R12)/100,2)</f>
        <v>0</v>
      </c>
      <c r="GL238">
        <f t="shared" ref="GL238:GL271" si="236">ROUND(IF(AND(BH238=3,BI238=3,FS238&lt;&gt;0),P238,0),2)</f>
        <v>0</v>
      </c>
      <c r="GM238">
        <f t="shared" ref="GM238:GM271" si="237">ROUND(O238+X238+Y238+GK238,2)+GX238</f>
        <v>6936.74</v>
      </c>
      <c r="GN238">
        <f t="shared" ref="GN238:GN271" si="238">IF(OR(BI238=0,BI238=1),ROUND(O238+X238+Y238+GK238,2),0)</f>
        <v>6936.74</v>
      </c>
      <c r="GO238">
        <f t="shared" ref="GO238:GO271" si="239">IF(BI238=2,ROUND(O238+X238+Y238+GK238,2),0)</f>
        <v>0</v>
      </c>
      <c r="GP238">
        <f t="shared" ref="GP238:GP271" si="240">IF(BI238=4,ROUND(O238+X238+Y238+GK238,2)+GX238,0)</f>
        <v>0</v>
      </c>
      <c r="GR238">
        <v>0</v>
      </c>
      <c r="GS238">
        <v>3</v>
      </c>
      <c r="GT238">
        <v>0</v>
      </c>
      <c r="GU238" t="s">
        <v>3</v>
      </c>
      <c r="GV238">
        <f t="shared" ref="GV238:GV271" si="241">ROUND(GT238,2)</f>
        <v>0</v>
      </c>
      <c r="GW238">
        <v>1</v>
      </c>
      <c r="GX238">
        <f t="shared" ref="GX238:GX269" si="242">ROUND(GV238*GW238*I238,2)</f>
        <v>0</v>
      </c>
      <c r="HA238">
        <v>0</v>
      </c>
      <c r="HB238">
        <v>0</v>
      </c>
      <c r="IK238">
        <v>0</v>
      </c>
    </row>
    <row r="239" spans="1:245" x14ac:dyDescent="0.2">
      <c r="A239">
        <v>18</v>
      </c>
      <c r="B239">
        <v>1</v>
      </c>
      <c r="C239">
        <v>420</v>
      </c>
      <c r="E239" t="s">
        <v>687</v>
      </c>
      <c r="F239" t="s">
        <v>688</v>
      </c>
      <c r="G239" t="s">
        <v>689</v>
      </c>
      <c r="H239" t="s">
        <v>79</v>
      </c>
      <c r="I239">
        <f>I237*J239</f>
        <v>31.904</v>
      </c>
      <c r="J239">
        <v>100</v>
      </c>
      <c r="O239">
        <f t="shared" si="207"/>
        <v>18140.669999999998</v>
      </c>
      <c r="P239">
        <f t="shared" si="208"/>
        <v>18140.669999999998</v>
      </c>
      <c r="Q239">
        <f t="shared" si="209"/>
        <v>0</v>
      </c>
      <c r="R239">
        <f t="shared" si="210"/>
        <v>0</v>
      </c>
      <c r="S239">
        <f t="shared" si="211"/>
        <v>0</v>
      </c>
      <c r="T239">
        <f t="shared" si="212"/>
        <v>0</v>
      </c>
      <c r="U239">
        <f t="shared" si="213"/>
        <v>0</v>
      </c>
      <c r="V239">
        <f t="shared" si="214"/>
        <v>0</v>
      </c>
      <c r="W239">
        <f t="shared" si="215"/>
        <v>0</v>
      </c>
      <c r="X239">
        <f t="shared" si="216"/>
        <v>0</v>
      </c>
      <c r="Y239">
        <f t="shared" si="217"/>
        <v>0</v>
      </c>
      <c r="AA239">
        <v>39269648</v>
      </c>
      <c r="AB239">
        <f t="shared" si="218"/>
        <v>93.52</v>
      </c>
      <c r="AC239">
        <f t="shared" si="219"/>
        <v>93.52</v>
      </c>
      <c r="AD239">
        <f>ROUND((((ET239)-(EU239))+AE239),2)</f>
        <v>0</v>
      </c>
      <c r="AE239">
        <f t="shared" si="220"/>
        <v>0</v>
      </c>
      <c r="AF239">
        <f t="shared" si="220"/>
        <v>0</v>
      </c>
      <c r="AG239">
        <f t="shared" si="221"/>
        <v>0</v>
      </c>
      <c r="AH239">
        <f t="shared" si="222"/>
        <v>0</v>
      </c>
      <c r="AI239">
        <f t="shared" si="222"/>
        <v>0</v>
      </c>
      <c r="AJ239">
        <f t="shared" si="223"/>
        <v>0</v>
      </c>
      <c r="AK239">
        <v>93.52</v>
      </c>
      <c r="AL239">
        <v>93.52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115</v>
      </c>
      <c r="AU239">
        <v>71</v>
      </c>
      <c r="AV239">
        <v>1</v>
      </c>
      <c r="AW239">
        <v>1</v>
      </c>
      <c r="AZ239">
        <v>6.08</v>
      </c>
      <c r="BA239">
        <v>1</v>
      </c>
      <c r="BB239">
        <v>1</v>
      </c>
      <c r="BC239">
        <v>6.08</v>
      </c>
      <c r="BD239" t="s">
        <v>3</v>
      </c>
      <c r="BE239" t="s">
        <v>3</v>
      </c>
      <c r="BF239" t="s">
        <v>3</v>
      </c>
      <c r="BG239" t="s">
        <v>3</v>
      </c>
      <c r="BH239">
        <v>3</v>
      </c>
      <c r="BI239">
        <v>1</v>
      </c>
      <c r="BJ239" t="s">
        <v>690</v>
      </c>
      <c r="BM239">
        <v>20001</v>
      </c>
      <c r="BN239">
        <v>0</v>
      </c>
      <c r="BO239" t="s">
        <v>3</v>
      </c>
      <c r="BP239">
        <v>0</v>
      </c>
      <c r="BQ239">
        <v>2</v>
      </c>
      <c r="BR239">
        <v>0</v>
      </c>
      <c r="BS239">
        <v>1</v>
      </c>
      <c r="BT239">
        <v>1</v>
      </c>
      <c r="BU239">
        <v>1</v>
      </c>
      <c r="BV239">
        <v>1</v>
      </c>
      <c r="BW239">
        <v>1</v>
      </c>
      <c r="BX239">
        <v>1</v>
      </c>
      <c r="BY239" t="s">
        <v>3</v>
      </c>
      <c r="BZ239">
        <v>128</v>
      </c>
      <c r="CA239">
        <v>83</v>
      </c>
      <c r="CF239">
        <v>0</v>
      </c>
      <c r="CG239">
        <v>0</v>
      </c>
      <c r="CM239">
        <v>0</v>
      </c>
      <c r="CN239" t="s">
        <v>3</v>
      </c>
      <c r="CO239">
        <v>0</v>
      </c>
      <c r="CP239">
        <f t="shared" si="224"/>
        <v>18140.669999999998</v>
      </c>
      <c r="CQ239">
        <f t="shared" si="225"/>
        <v>568.60159999999996</v>
      </c>
      <c r="CR239">
        <f t="shared" si="226"/>
        <v>0</v>
      </c>
      <c r="CS239">
        <f t="shared" si="227"/>
        <v>0</v>
      </c>
      <c r="CT239">
        <f t="shared" si="228"/>
        <v>0</v>
      </c>
      <c r="CU239">
        <f t="shared" si="229"/>
        <v>0</v>
      </c>
      <c r="CV239">
        <f t="shared" si="230"/>
        <v>0</v>
      </c>
      <c r="CW239">
        <f t="shared" si="231"/>
        <v>0</v>
      </c>
      <c r="CX239">
        <f t="shared" si="232"/>
        <v>0</v>
      </c>
      <c r="CY239">
        <f t="shared" si="233"/>
        <v>0</v>
      </c>
      <c r="CZ239">
        <f t="shared" si="234"/>
        <v>0</v>
      </c>
      <c r="DC239" t="s">
        <v>3</v>
      </c>
      <c r="DD239" t="s">
        <v>3</v>
      </c>
      <c r="DE239" t="s">
        <v>3</v>
      </c>
      <c r="DF239" t="s">
        <v>3</v>
      </c>
      <c r="DG239" t="s">
        <v>3</v>
      </c>
      <c r="DH239" t="s">
        <v>3</v>
      </c>
      <c r="DI239" t="s">
        <v>3</v>
      </c>
      <c r="DJ239" t="s">
        <v>3</v>
      </c>
      <c r="DK239" t="s">
        <v>3</v>
      </c>
      <c r="DL239" t="s">
        <v>3</v>
      </c>
      <c r="DM239" t="s">
        <v>3</v>
      </c>
      <c r="DN239">
        <v>0</v>
      </c>
      <c r="DO239">
        <v>0</v>
      </c>
      <c r="DP239">
        <v>1</v>
      </c>
      <c r="DQ239">
        <v>1</v>
      </c>
      <c r="DU239">
        <v>1005</v>
      </c>
      <c r="DV239" t="s">
        <v>79</v>
      </c>
      <c r="DW239" t="s">
        <v>79</v>
      </c>
      <c r="DX239">
        <v>1</v>
      </c>
      <c r="EE239">
        <v>39174534</v>
      </c>
      <c r="EF239">
        <v>2</v>
      </c>
      <c r="EG239" t="s">
        <v>17</v>
      </c>
      <c r="EH239">
        <v>0</v>
      </c>
      <c r="EI239" t="s">
        <v>3</v>
      </c>
      <c r="EJ239">
        <v>1</v>
      </c>
      <c r="EK239">
        <v>20001</v>
      </c>
      <c r="EL239" t="s">
        <v>42</v>
      </c>
      <c r="EM239" t="s">
        <v>43</v>
      </c>
      <c r="EO239" t="s">
        <v>3</v>
      </c>
      <c r="EQ239">
        <v>0</v>
      </c>
      <c r="ER239">
        <v>93.52</v>
      </c>
      <c r="ES239">
        <v>93.52</v>
      </c>
      <c r="ET239">
        <v>0</v>
      </c>
      <c r="EU239">
        <v>0</v>
      </c>
      <c r="EV239">
        <v>0</v>
      </c>
      <c r="EW239">
        <v>0</v>
      </c>
      <c r="EX239">
        <v>0</v>
      </c>
      <c r="FQ239">
        <v>0</v>
      </c>
      <c r="FR239">
        <f t="shared" si="235"/>
        <v>0</v>
      </c>
      <c r="FS239">
        <v>0</v>
      </c>
      <c r="FT239" t="s">
        <v>20</v>
      </c>
      <c r="FU239" t="s">
        <v>21</v>
      </c>
      <c r="FX239">
        <v>115.2</v>
      </c>
      <c r="FY239">
        <v>70.55</v>
      </c>
      <c r="GA239" t="s">
        <v>3</v>
      </c>
      <c r="GD239">
        <v>0</v>
      </c>
      <c r="GF239">
        <v>-95805523</v>
      </c>
      <c r="GG239">
        <v>1</v>
      </c>
      <c r="GH239">
        <v>1</v>
      </c>
      <c r="GI239">
        <v>4</v>
      </c>
      <c r="GJ239">
        <v>0</v>
      </c>
      <c r="GK239">
        <f>ROUND(R239*(R12)/100,2)</f>
        <v>0</v>
      </c>
      <c r="GL239">
        <f t="shared" si="236"/>
        <v>0</v>
      </c>
      <c r="GM239">
        <f t="shared" si="237"/>
        <v>18140.669999999998</v>
      </c>
      <c r="GN239">
        <f t="shared" si="238"/>
        <v>18140.669999999998</v>
      </c>
      <c r="GO239">
        <f t="shared" si="239"/>
        <v>0</v>
      </c>
      <c r="GP239">
        <f t="shared" si="240"/>
        <v>0</v>
      </c>
      <c r="GR239">
        <v>0</v>
      </c>
      <c r="GS239">
        <v>3</v>
      </c>
      <c r="GT239">
        <v>0</v>
      </c>
      <c r="GU239" t="s">
        <v>3</v>
      </c>
      <c r="GV239">
        <f t="shared" si="241"/>
        <v>0</v>
      </c>
      <c r="GW239">
        <v>1</v>
      </c>
      <c r="GX239">
        <f t="shared" si="242"/>
        <v>0</v>
      </c>
      <c r="HA239">
        <v>0</v>
      </c>
      <c r="HB239">
        <v>0</v>
      </c>
      <c r="IK239">
        <v>0</v>
      </c>
    </row>
    <row r="240" spans="1:245" x14ac:dyDescent="0.2">
      <c r="A240">
        <v>18</v>
      </c>
      <c r="B240">
        <v>1</v>
      </c>
      <c r="C240">
        <v>423</v>
      </c>
      <c r="E240" t="s">
        <v>691</v>
      </c>
      <c r="F240" t="s">
        <v>692</v>
      </c>
      <c r="G240" t="s">
        <v>693</v>
      </c>
      <c r="H240" t="s">
        <v>94</v>
      </c>
      <c r="I240">
        <f>I237*J240</f>
        <v>5</v>
      </c>
      <c r="J240">
        <v>15.672016048144433</v>
      </c>
      <c r="O240">
        <f t="shared" si="207"/>
        <v>1541.28</v>
      </c>
      <c r="P240">
        <f t="shared" si="208"/>
        <v>1541.28</v>
      </c>
      <c r="Q240">
        <f t="shared" si="209"/>
        <v>0</v>
      </c>
      <c r="R240">
        <f t="shared" si="210"/>
        <v>0</v>
      </c>
      <c r="S240">
        <f t="shared" si="211"/>
        <v>0</v>
      </c>
      <c r="T240">
        <f t="shared" si="212"/>
        <v>0</v>
      </c>
      <c r="U240">
        <f t="shared" si="213"/>
        <v>0</v>
      </c>
      <c r="V240">
        <f t="shared" si="214"/>
        <v>0</v>
      </c>
      <c r="W240">
        <f t="shared" si="215"/>
        <v>0</v>
      </c>
      <c r="X240">
        <f t="shared" si="216"/>
        <v>0</v>
      </c>
      <c r="Y240">
        <f t="shared" si="217"/>
        <v>0</v>
      </c>
      <c r="AA240">
        <v>39269648</v>
      </c>
      <c r="AB240">
        <f t="shared" si="218"/>
        <v>50.7</v>
      </c>
      <c r="AC240">
        <f t="shared" si="219"/>
        <v>50.7</v>
      </c>
      <c r="AD240">
        <f>ROUND((((ET240)-(EU240))+AE240),2)</f>
        <v>0</v>
      </c>
      <c r="AE240">
        <f t="shared" si="220"/>
        <v>0</v>
      </c>
      <c r="AF240">
        <f t="shared" si="220"/>
        <v>0</v>
      </c>
      <c r="AG240">
        <f t="shared" si="221"/>
        <v>0</v>
      </c>
      <c r="AH240">
        <f t="shared" si="222"/>
        <v>0</v>
      </c>
      <c r="AI240">
        <f t="shared" si="222"/>
        <v>0</v>
      </c>
      <c r="AJ240">
        <f t="shared" si="223"/>
        <v>0</v>
      </c>
      <c r="AK240">
        <v>50.7</v>
      </c>
      <c r="AL240">
        <v>50.7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115</v>
      </c>
      <c r="AU240">
        <v>71</v>
      </c>
      <c r="AV240">
        <v>1</v>
      </c>
      <c r="AW240">
        <v>1</v>
      </c>
      <c r="AZ240">
        <v>6.08</v>
      </c>
      <c r="BA240">
        <v>1</v>
      </c>
      <c r="BB240">
        <v>1</v>
      </c>
      <c r="BC240">
        <v>6.08</v>
      </c>
      <c r="BD240" t="s">
        <v>3</v>
      </c>
      <c r="BE240" t="s">
        <v>3</v>
      </c>
      <c r="BF240" t="s">
        <v>3</v>
      </c>
      <c r="BG240" t="s">
        <v>3</v>
      </c>
      <c r="BH240">
        <v>3</v>
      </c>
      <c r="BI240">
        <v>1</v>
      </c>
      <c r="BJ240" t="s">
        <v>694</v>
      </c>
      <c r="BM240">
        <v>20001</v>
      </c>
      <c r="BN240">
        <v>0</v>
      </c>
      <c r="BO240" t="s">
        <v>3</v>
      </c>
      <c r="BP240">
        <v>0</v>
      </c>
      <c r="BQ240">
        <v>2</v>
      </c>
      <c r="BR240">
        <v>0</v>
      </c>
      <c r="BS240">
        <v>1</v>
      </c>
      <c r="BT240">
        <v>1</v>
      </c>
      <c r="BU240">
        <v>1</v>
      </c>
      <c r="BV240">
        <v>1</v>
      </c>
      <c r="BW240">
        <v>1</v>
      </c>
      <c r="BX240">
        <v>1</v>
      </c>
      <c r="BY240" t="s">
        <v>3</v>
      </c>
      <c r="BZ240">
        <v>128</v>
      </c>
      <c r="CA240">
        <v>83</v>
      </c>
      <c r="CF240">
        <v>0</v>
      </c>
      <c r="CG240">
        <v>0</v>
      </c>
      <c r="CM240">
        <v>0</v>
      </c>
      <c r="CN240" t="s">
        <v>3</v>
      </c>
      <c r="CO240">
        <v>0</v>
      </c>
      <c r="CP240">
        <f t="shared" si="224"/>
        <v>1541.28</v>
      </c>
      <c r="CQ240">
        <f t="shared" si="225"/>
        <v>308.25600000000003</v>
      </c>
      <c r="CR240">
        <f t="shared" si="226"/>
        <v>0</v>
      </c>
      <c r="CS240">
        <f t="shared" si="227"/>
        <v>0</v>
      </c>
      <c r="CT240">
        <f t="shared" si="228"/>
        <v>0</v>
      </c>
      <c r="CU240">
        <f t="shared" si="229"/>
        <v>0</v>
      </c>
      <c r="CV240">
        <f t="shared" si="230"/>
        <v>0</v>
      </c>
      <c r="CW240">
        <f t="shared" si="231"/>
        <v>0</v>
      </c>
      <c r="CX240">
        <f t="shared" si="232"/>
        <v>0</v>
      </c>
      <c r="CY240">
        <f t="shared" si="233"/>
        <v>0</v>
      </c>
      <c r="CZ240">
        <f t="shared" si="234"/>
        <v>0</v>
      </c>
      <c r="DC240" t="s">
        <v>3</v>
      </c>
      <c r="DD240" t="s">
        <v>3</v>
      </c>
      <c r="DE240" t="s">
        <v>3</v>
      </c>
      <c r="DF240" t="s">
        <v>3</v>
      </c>
      <c r="DG240" t="s">
        <v>3</v>
      </c>
      <c r="DH240" t="s">
        <v>3</v>
      </c>
      <c r="DI240" t="s">
        <v>3</v>
      </c>
      <c r="DJ240" t="s">
        <v>3</v>
      </c>
      <c r="DK240" t="s">
        <v>3</v>
      </c>
      <c r="DL240" t="s">
        <v>3</v>
      </c>
      <c r="DM240" t="s">
        <v>3</v>
      </c>
      <c r="DN240">
        <v>0</v>
      </c>
      <c r="DO240">
        <v>0</v>
      </c>
      <c r="DP240">
        <v>1</v>
      </c>
      <c r="DQ240">
        <v>1</v>
      </c>
      <c r="DU240">
        <v>1010</v>
      </c>
      <c r="DV240" t="s">
        <v>94</v>
      </c>
      <c r="DW240" t="s">
        <v>94</v>
      </c>
      <c r="DX240">
        <v>1</v>
      </c>
      <c r="EE240">
        <v>39174534</v>
      </c>
      <c r="EF240">
        <v>2</v>
      </c>
      <c r="EG240" t="s">
        <v>17</v>
      </c>
      <c r="EH240">
        <v>0</v>
      </c>
      <c r="EI240" t="s">
        <v>3</v>
      </c>
      <c r="EJ240">
        <v>1</v>
      </c>
      <c r="EK240">
        <v>20001</v>
      </c>
      <c r="EL240" t="s">
        <v>42</v>
      </c>
      <c r="EM240" t="s">
        <v>43</v>
      </c>
      <c r="EO240" t="s">
        <v>3</v>
      </c>
      <c r="EQ240">
        <v>0</v>
      </c>
      <c r="ER240">
        <v>50.7</v>
      </c>
      <c r="ES240">
        <v>50.7</v>
      </c>
      <c r="ET240">
        <v>0</v>
      </c>
      <c r="EU240">
        <v>0</v>
      </c>
      <c r="EV240">
        <v>0</v>
      </c>
      <c r="EW240">
        <v>0</v>
      </c>
      <c r="EX240">
        <v>0</v>
      </c>
      <c r="FQ240">
        <v>0</v>
      </c>
      <c r="FR240">
        <f t="shared" si="235"/>
        <v>0</v>
      </c>
      <c r="FS240">
        <v>0</v>
      </c>
      <c r="FT240" t="s">
        <v>20</v>
      </c>
      <c r="FU240" t="s">
        <v>21</v>
      </c>
      <c r="FX240">
        <v>115.2</v>
      </c>
      <c r="FY240">
        <v>70.55</v>
      </c>
      <c r="GA240" t="s">
        <v>3</v>
      </c>
      <c r="GD240">
        <v>0</v>
      </c>
      <c r="GF240">
        <v>-1060157950</v>
      </c>
      <c r="GG240">
        <v>1</v>
      </c>
      <c r="GH240">
        <v>1</v>
      </c>
      <c r="GI240">
        <v>4</v>
      </c>
      <c r="GJ240">
        <v>0</v>
      </c>
      <c r="GK240">
        <f>ROUND(R240*(R12)/100,2)</f>
        <v>0</v>
      </c>
      <c r="GL240">
        <f t="shared" si="236"/>
        <v>0</v>
      </c>
      <c r="GM240">
        <f t="shared" si="237"/>
        <v>1541.28</v>
      </c>
      <c r="GN240">
        <f t="shared" si="238"/>
        <v>1541.28</v>
      </c>
      <c r="GO240">
        <f t="shared" si="239"/>
        <v>0</v>
      </c>
      <c r="GP240">
        <f t="shared" si="240"/>
        <v>0</v>
      </c>
      <c r="GR240">
        <v>0</v>
      </c>
      <c r="GS240">
        <v>3</v>
      </c>
      <c r="GT240">
        <v>0</v>
      </c>
      <c r="GU240" t="s">
        <v>3</v>
      </c>
      <c r="GV240">
        <f t="shared" si="241"/>
        <v>0</v>
      </c>
      <c r="GW240">
        <v>1</v>
      </c>
      <c r="GX240">
        <f t="shared" si="242"/>
        <v>0</v>
      </c>
      <c r="HA240">
        <v>0</v>
      </c>
      <c r="HB240">
        <v>0</v>
      </c>
      <c r="IK240">
        <v>0</v>
      </c>
    </row>
    <row r="241" spans="1:245" x14ac:dyDescent="0.2">
      <c r="A241">
        <v>18</v>
      </c>
      <c r="B241">
        <v>1</v>
      </c>
      <c r="C241">
        <v>422</v>
      </c>
      <c r="E241" t="s">
        <v>695</v>
      </c>
      <c r="F241" t="s">
        <v>631</v>
      </c>
      <c r="G241" t="s">
        <v>632</v>
      </c>
      <c r="H241" t="s">
        <v>79</v>
      </c>
      <c r="I241">
        <f>I237*J241</f>
        <v>31.904</v>
      </c>
      <c r="J241">
        <v>100</v>
      </c>
      <c r="O241">
        <f t="shared" si="207"/>
        <v>0</v>
      </c>
      <c r="P241">
        <f t="shared" si="208"/>
        <v>0</v>
      </c>
      <c r="Q241">
        <f t="shared" si="209"/>
        <v>0</v>
      </c>
      <c r="R241">
        <f t="shared" si="210"/>
        <v>0</v>
      </c>
      <c r="S241">
        <f t="shared" si="211"/>
        <v>0</v>
      </c>
      <c r="T241">
        <f t="shared" si="212"/>
        <v>0</v>
      </c>
      <c r="U241">
        <f t="shared" si="213"/>
        <v>0</v>
      </c>
      <c r="V241">
        <f t="shared" si="214"/>
        <v>0</v>
      </c>
      <c r="W241">
        <f t="shared" si="215"/>
        <v>0</v>
      </c>
      <c r="X241">
        <f t="shared" si="216"/>
        <v>0</v>
      </c>
      <c r="Y241">
        <f t="shared" si="217"/>
        <v>0</v>
      </c>
      <c r="AA241">
        <v>39269648</v>
      </c>
      <c r="AB241">
        <f t="shared" si="218"/>
        <v>0</v>
      </c>
      <c r="AC241">
        <f t="shared" si="219"/>
        <v>0</v>
      </c>
      <c r="AD241">
        <f>ROUND((((ET241)-(EU241))+AE241),2)</f>
        <v>0</v>
      </c>
      <c r="AE241">
        <f t="shared" si="220"/>
        <v>0</v>
      </c>
      <c r="AF241">
        <f t="shared" si="220"/>
        <v>0</v>
      </c>
      <c r="AG241">
        <f t="shared" si="221"/>
        <v>0</v>
      </c>
      <c r="AH241">
        <f t="shared" si="222"/>
        <v>0</v>
      </c>
      <c r="AI241">
        <f t="shared" si="222"/>
        <v>0</v>
      </c>
      <c r="AJ241">
        <f t="shared" si="223"/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115</v>
      </c>
      <c r="AU241">
        <v>71</v>
      </c>
      <c r="AV241">
        <v>1</v>
      </c>
      <c r="AW241">
        <v>1</v>
      </c>
      <c r="AZ241">
        <v>6.08</v>
      </c>
      <c r="BA241">
        <v>1</v>
      </c>
      <c r="BB241">
        <v>1</v>
      </c>
      <c r="BC241">
        <v>6.08</v>
      </c>
      <c r="BD241" t="s">
        <v>3</v>
      </c>
      <c r="BE241" t="s">
        <v>3</v>
      </c>
      <c r="BF241" t="s">
        <v>3</v>
      </c>
      <c r="BG241" t="s">
        <v>3</v>
      </c>
      <c r="BH241">
        <v>3</v>
      </c>
      <c r="BI241">
        <v>1</v>
      </c>
      <c r="BJ241" t="s">
        <v>3</v>
      </c>
      <c r="BM241">
        <v>20001</v>
      </c>
      <c r="BN241">
        <v>0</v>
      </c>
      <c r="BO241" t="s">
        <v>3</v>
      </c>
      <c r="BP241">
        <v>0</v>
      </c>
      <c r="BQ241">
        <v>2</v>
      </c>
      <c r="BR241">
        <v>0</v>
      </c>
      <c r="BS241">
        <v>1</v>
      </c>
      <c r="BT241">
        <v>1</v>
      </c>
      <c r="BU241">
        <v>1</v>
      </c>
      <c r="BV241">
        <v>1</v>
      </c>
      <c r="BW241">
        <v>1</v>
      </c>
      <c r="BX241">
        <v>1</v>
      </c>
      <c r="BY241" t="s">
        <v>3</v>
      </c>
      <c r="BZ241">
        <v>128</v>
      </c>
      <c r="CA241">
        <v>83</v>
      </c>
      <c r="CF241">
        <v>0</v>
      </c>
      <c r="CG241">
        <v>0</v>
      </c>
      <c r="CM241">
        <v>0</v>
      </c>
      <c r="CN241" t="s">
        <v>3</v>
      </c>
      <c r="CO241">
        <v>0</v>
      </c>
      <c r="CP241">
        <f t="shared" si="224"/>
        <v>0</v>
      </c>
      <c r="CQ241">
        <f t="shared" si="225"/>
        <v>0</v>
      </c>
      <c r="CR241">
        <f t="shared" si="226"/>
        <v>0</v>
      </c>
      <c r="CS241">
        <f t="shared" si="227"/>
        <v>0</v>
      </c>
      <c r="CT241">
        <f t="shared" si="228"/>
        <v>0</v>
      </c>
      <c r="CU241">
        <f t="shared" si="229"/>
        <v>0</v>
      </c>
      <c r="CV241">
        <f t="shared" si="230"/>
        <v>0</v>
      </c>
      <c r="CW241">
        <f t="shared" si="231"/>
        <v>0</v>
      </c>
      <c r="CX241">
        <f t="shared" si="232"/>
        <v>0</v>
      </c>
      <c r="CY241">
        <f t="shared" si="233"/>
        <v>0</v>
      </c>
      <c r="CZ241">
        <f t="shared" si="234"/>
        <v>0</v>
      </c>
      <c r="DC241" t="s">
        <v>3</v>
      </c>
      <c r="DD241" t="s">
        <v>3</v>
      </c>
      <c r="DE241" t="s">
        <v>3</v>
      </c>
      <c r="DF241" t="s">
        <v>3</v>
      </c>
      <c r="DG241" t="s">
        <v>3</v>
      </c>
      <c r="DH241" t="s">
        <v>3</v>
      </c>
      <c r="DI241" t="s">
        <v>3</v>
      </c>
      <c r="DJ241" t="s">
        <v>3</v>
      </c>
      <c r="DK241" t="s">
        <v>3</v>
      </c>
      <c r="DL241" t="s">
        <v>3</v>
      </c>
      <c r="DM241" t="s">
        <v>3</v>
      </c>
      <c r="DN241">
        <v>0</v>
      </c>
      <c r="DO241">
        <v>0</v>
      </c>
      <c r="DP241">
        <v>1</v>
      </c>
      <c r="DQ241">
        <v>1</v>
      </c>
      <c r="DU241">
        <v>1005</v>
      </c>
      <c r="DV241" t="s">
        <v>79</v>
      </c>
      <c r="DW241" t="s">
        <v>79</v>
      </c>
      <c r="DX241">
        <v>1</v>
      </c>
      <c r="EE241">
        <v>39174534</v>
      </c>
      <c r="EF241">
        <v>2</v>
      </c>
      <c r="EG241" t="s">
        <v>17</v>
      </c>
      <c r="EH241">
        <v>0</v>
      </c>
      <c r="EI241" t="s">
        <v>3</v>
      </c>
      <c r="EJ241">
        <v>1</v>
      </c>
      <c r="EK241">
        <v>20001</v>
      </c>
      <c r="EL241" t="s">
        <v>42</v>
      </c>
      <c r="EM241" t="s">
        <v>43</v>
      </c>
      <c r="EO241" t="s">
        <v>3</v>
      </c>
      <c r="EQ241">
        <v>0</v>
      </c>
      <c r="ER241">
        <v>0</v>
      </c>
      <c r="ES241">
        <v>0</v>
      </c>
      <c r="ET241">
        <v>0</v>
      </c>
      <c r="EU241">
        <v>0</v>
      </c>
      <c r="EV241">
        <v>0</v>
      </c>
      <c r="EW241">
        <v>0</v>
      </c>
      <c r="EX241">
        <v>0</v>
      </c>
      <c r="FQ241">
        <v>0</v>
      </c>
      <c r="FR241">
        <f t="shared" si="235"/>
        <v>0</v>
      </c>
      <c r="FS241">
        <v>0</v>
      </c>
      <c r="FT241" t="s">
        <v>20</v>
      </c>
      <c r="FU241" t="s">
        <v>21</v>
      </c>
      <c r="FX241">
        <v>115.2</v>
      </c>
      <c r="FY241">
        <v>70.55</v>
      </c>
      <c r="GA241" t="s">
        <v>246</v>
      </c>
      <c r="GD241">
        <v>0</v>
      </c>
      <c r="GF241">
        <v>-609733809</v>
      </c>
      <c r="GG241">
        <v>1</v>
      </c>
      <c r="GH241">
        <v>1</v>
      </c>
      <c r="GI241">
        <v>4</v>
      </c>
      <c r="GJ241">
        <v>0</v>
      </c>
      <c r="GK241">
        <f>ROUND(R241*(R12)/100,2)</f>
        <v>0</v>
      </c>
      <c r="GL241">
        <f t="shared" si="236"/>
        <v>0</v>
      </c>
      <c r="GM241">
        <f t="shared" si="237"/>
        <v>0</v>
      </c>
      <c r="GN241">
        <f t="shared" si="238"/>
        <v>0</v>
      </c>
      <c r="GO241">
        <f t="shared" si="239"/>
        <v>0</v>
      </c>
      <c r="GP241">
        <f t="shared" si="240"/>
        <v>0</v>
      </c>
      <c r="GR241">
        <v>0</v>
      </c>
      <c r="GS241">
        <v>4</v>
      </c>
      <c r="GT241">
        <v>0</v>
      </c>
      <c r="GU241" t="s">
        <v>3</v>
      </c>
      <c r="GV241">
        <f t="shared" si="241"/>
        <v>0</v>
      </c>
      <c r="GW241">
        <v>1</v>
      </c>
      <c r="GX241">
        <f t="shared" si="242"/>
        <v>0</v>
      </c>
      <c r="HA241">
        <v>0</v>
      </c>
      <c r="HB241">
        <v>0</v>
      </c>
      <c r="IK241">
        <v>0</v>
      </c>
    </row>
    <row r="242" spans="1:245" x14ac:dyDescent="0.2">
      <c r="A242">
        <v>18</v>
      </c>
      <c r="B242">
        <v>1</v>
      </c>
      <c r="C242">
        <v>424</v>
      </c>
      <c r="E242" t="s">
        <v>696</v>
      </c>
      <c r="F242" t="s">
        <v>627</v>
      </c>
      <c r="G242" t="s">
        <v>628</v>
      </c>
      <c r="H242" t="s">
        <v>94</v>
      </c>
      <c r="I242">
        <f>I237*J242</f>
        <v>6</v>
      </c>
      <c r="J242">
        <v>18.806419257773321</v>
      </c>
      <c r="O242">
        <f t="shared" si="207"/>
        <v>101.78</v>
      </c>
      <c r="P242">
        <f t="shared" si="208"/>
        <v>101.78</v>
      </c>
      <c r="Q242">
        <f t="shared" si="209"/>
        <v>0</v>
      </c>
      <c r="R242">
        <f t="shared" si="210"/>
        <v>0</v>
      </c>
      <c r="S242">
        <f t="shared" si="211"/>
        <v>0</v>
      </c>
      <c r="T242">
        <f t="shared" si="212"/>
        <v>0</v>
      </c>
      <c r="U242">
        <f t="shared" si="213"/>
        <v>0</v>
      </c>
      <c r="V242">
        <f t="shared" si="214"/>
        <v>0</v>
      </c>
      <c r="W242">
        <f t="shared" si="215"/>
        <v>0</v>
      </c>
      <c r="X242">
        <f t="shared" si="216"/>
        <v>0</v>
      </c>
      <c r="Y242">
        <f t="shared" si="217"/>
        <v>0</v>
      </c>
      <c r="AA242">
        <v>39269648</v>
      </c>
      <c r="AB242">
        <f t="shared" si="218"/>
        <v>2.79</v>
      </c>
      <c r="AC242">
        <f t="shared" si="219"/>
        <v>2.79</v>
      </c>
      <c r="AD242">
        <f>ROUND((((ET242)-(EU242))+AE242),2)</f>
        <v>0</v>
      </c>
      <c r="AE242">
        <f t="shared" si="220"/>
        <v>0</v>
      </c>
      <c r="AF242">
        <f t="shared" si="220"/>
        <v>0</v>
      </c>
      <c r="AG242">
        <f t="shared" si="221"/>
        <v>0</v>
      </c>
      <c r="AH242">
        <f t="shared" si="222"/>
        <v>0</v>
      </c>
      <c r="AI242">
        <f t="shared" si="222"/>
        <v>0</v>
      </c>
      <c r="AJ242">
        <f t="shared" si="223"/>
        <v>0</v>
      </c>
      <c r="AK242">
        <v>2.79</v>
      </c>
      <c r="AL242">
        <v>2.79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115</v>
      </c>
      <c r="AU242">
        <v>71</v>
      </c>
      <c r="AV242">
        <v>1</v>
      </c>
      <c r="AW242">
        <v>1</v>
      </c>
      <c r="AZ242">
        <v>6.08</v>
      </c>
      <c r="BA242">
        <v>1</v>
      </c>
      <c r="BB242">
        <v>1</v>
      </c>
      <c r="BC242">
        <v>6.08</v>
      </c>
      <c r="BD242" t="s">
        <v>3</v>
      </c>
      <c r="BE242" t="s">
        <v>3</v>
      </c>
      <c r="BF242" t="s">
        <v>3</v>
      </c>
      <c r="BG242" t="s">
        <v>3</v>
      </c>
      <c r="BH242">
        <v>3</v>
      </c>
      <c r="BI242">
        <v>1</v>
      </c>
      <c r="BJ242" t="s">
        <v>629</v>
      </c>
      <c r="BM242">
        <v>20001</v>
      </c>
      <c r="BN242">
        <v>0</v>
      </c>
      <c r="BO242" t="s">
        <v>3</v>
      </c>
      <c r="BP242">
        <v>0</v>
      </c>
      <c r="BQ242">
        <v>2</v>
      </c>
      <c r="BR242">
        <v>0</v>
      </c>
      <c r="BS242">
        <v>1</v>
      </c>
      <c r="BT242">
        <v>1</v>
      </c>
      <c r="BU242">
        <v>1</v>
      </c>
      <c r="BV242">
        <v>1</v>
      </c>
      <c r="BW242">
        <v>1</v>
      </c>
      <c r="BX242">
        <v>1</v>
      </c>
      <c r="BY242" t="s">
        <v>3</v>
      </c>
      <c r="BZ242">
        <v>128</v>
      </c>
      <c r="CA242">
        <v>83</v>
      </c>
      <c r="CF242">
        <v>0</v>
      </c>
      <c r="CG242">
        <v>0</v>
      </c>
      <c r="CM242">
        <v>0</v>
      </c>
      <c r="CN242" t="s">
        <v>3</v>
      </c>
      <c r="CO242">
        <v>0</v>
      </c>
      <c r="CP242">
        <f t="shared" si="224"/>
        <v>101.78</v>
      </c>
      <c r="CQ242">
        <f t="shared" si="225"/>
        <v>16.963200000000001</v>
      </c>
      <c r="CR242">
        <f t="shared" si="226"/>
        <v>0</v>
      </c>
      <c r="CS242">
        <f t="shared" si="227"/>
        <v>0</v>
      </c>
      <c r="CT242">
        <f t="shared" si="228"/>
        <v>0</v>
      </c>
      <c r="CU242">
        <f t="shared" si="229"/>
        <v>0</v>
      </c>
      <c r="CV242">
        <f t="shared" si="230"/>
        <v>0</v>
      </c>
      <c r="CW242">
        <f t="shared" si="231"/>
        <v>0</v>
      </c>
      <c r="CX242">
        <f t="shared" si="232"/>
        <v>0</v>
      </c>
      <c r="CY242">
        <f t="shared" si="233"/>
        <v>0</v>
      </c>
      <c r="CZ242">
        <f t="shared" si="234"/>
        <v>0</v>
      </c>
      <c r="DC242" t="s">
        <v>3</v>
      </c>
      <c r="DD242" t="s">
        <v>3</v>
      </c>
      <c r="DE242" t="s">
        <v>3</v>
      </c>
      <c r="DF242" t="s">
        <v>3</v>
      </c>
      <c r="DG242" t="s">
        <v>3</v>
      </c>
      <c r="DH242" t="s">
        <v>3</v>
      </c>
      <c r="DI242" t="s">
        <v>3</v>
      </c>
      <c r="DJ242" t="s">
        <v>3</v>
      </c>
      <c r="DK242" t="s">
        <v>3</v>
      </c>
      <c r="DL242" t="s">
        <v>3</v>
      </c>
      <c r="DM242" t="s">
        <v>3</v>
      </c>
      <c r="DN242">
        <v>0</v>
      </c>
      <c r="DO242">
        <v>0</v>
      </c>
      <c r="DP242">
        <v>1</v>
      </c>
      <c r="DQ242">
        <v>1</v>
      </c>
      <c r="DU242">
        <v>1010</v>
      </c>
      <c r="DV242" t="s">
        <v>94</v>
      </c>
      <c r="DW242" t="s">
        <v>94</v>
      </c>
      <c r="DX242">
        <v>1</v>
      </c>
      <c r="EE242">
        <v>39174534</v>
      </c>
      <c r="EF242">
        <v>2</v>
      </c>
      <c r="EG242" t="s">
        <v>17</v>
      </c>
      <c r="EH242">
        <v>0</v>
      </c>
      <c r="EI242" t="s">
        <v>3</v>
      </c>
      <c r="EJ242">
        <v>1</v>
      </c>
      <c r="EK242">
        <v>20001</v>
      </c>
      <c r="EL242" t="s">
        <v>42</v>
      </c>
      <c r="EM242" t="s">
        <v>43</v>
      </c>
      <c r="EO242" t="s">
        <v>3</v>
      </c>
      <c r="EQ242">
        <v>0</v>
      </c>
      <c r="ER242">
        <v>2.79</v>
      </c>
      <c r="ES242">
        <v>2.79</v>
      </c>
      <c r="ET242">
        <v>0</v>
      </c>
      <c r="EU242">
        <v>0</v>
      </c>
      <c r="EV242">
        <v>0</v>
      </c>
      <c r="EW242">
        <v>0</v>
      </c>
      <c r="EX242">
        <v>0</v>
      </c>
      <c r="FQ242">
        <v>0</v>
      </c>
      <c r="FR242">
        <f t="shared" si="235"/>
        <v>0</v>
      </c>
      <c r="FS242">
        <v>0</v>
      </c>
      <c r="FT242" t="s">
        <v>20</v>
      </c>
      <c r="FU242" t="s">
        <v>21</v>
      </c>
      <c r="FX242">
        <v>115.2</v>
      </c>
      <c r="FY242">
        <v>70.55</v>
      </c>
      <c r="GA242" t="s">
        <v>3</v>
      </c>
      <c r="GD242">
        <v>0</v>
      </c>
      <c r="GF242">
        <v>-1892365516</v>
      </c>
      <c r="GG242">
        <v>1</v>
      </c>
      <c r="GH242">
        <v>1</v>
      </c>
      <c r="GI242">
        <v>4</v>
      </c>
      <c r="GJ242">
        <v>0</v>
      </c>
      <c r="GK242">
        <f>ROUND(R242*(R12)/100,2)</f>
        <v>0</v>
      </c>
      <c r="GL242">
        <f t="shared" si="236"/>
        <v>0</v>
      </c>
      <c r="GM242">
        <f t="shared" si="237"/>
        <v>101.78</v>
      </c>
      <c r="GN242">
        <f t="shared" si="238"/>
        <v>101.78</v>
      </c>
      <c r="GO242">
        <f t="shared" si="239"/>
        <v>0</v>
      </c>
      <c r="GP242">
        <f t="shared" si="240"/>
        <v>0</v>
      </c>
      <c r="GR242">
        <v>0</v>
      </c>
      <c r="GS242">
        <v>3</v>
      </c>
      <c r="GT242">
        <v>0</v>
      </c>
      <c r="GU242" t="s">
        <v>3</v>
      </c>
      <c r="GV242">
        <f t="shared" si="241"/>
        <v>0</v>
      </c>
      <c r="GW242">
        <v>1</v>
      </c>
      <c r="GX242">
        <f t="shared" si="242"/>
        <v>0</v>
      </c>
      <c r="HA242">
        <v>0</v>
      </c>
      <c r="HB242">
        <v>0</v>
      </c>
      <c r="IK242">
        <v>0</v>
      </c>
    </row>
    <row r="243" spans="1:245" x14ac:dyDescent="0.2">
      <c r="A243">
        <v>17</v>
      </c>
      <c r="B243">
        <v>1</v>
      </c>
      <c r="C243">
        <f>ROW(SmtRes!A437)</f>
        <v>437</v>
      </c>
      <c r="D243">
        <f>ROW(EtalonRes!A427)</f>
        <v>427</v>
      </c>
      <c r="E243" t="s">
        <v>697</v>
      </c>
      <c r="F243" t="s">
        <v>698</v>
      </c>
      <c r="G243" t="s">
        <v>699</v>
      </c>
      <c r="H243" t="s">
        <v>15</v>
      </c>
      <c r="I243">
        <v>0.2006</v>
      </c>
      <c r="J243">
        <v>0</v>
      </c>
      <c r="O243">
        <f t="shared" si="207"/>
        <v>2529.0700000000002</v>
      </c>
      <c r="P243">
        <f t="shared" si="208"/>
        <v>485.52</v>
      </c>
      <c r="Q243">
        <f t="shared" si="209"/>
        <v>159.51</v>
      </c>
      <c r="R243">
        <f t="shared" si="210"/>
        <v>19.82</v>
      </c>
      <c r="S243">
        <f t="shared" si="211"/>
        <v>1884.04</v>
      </c>
      <c r="T243">
        <f t="shared" si="212"/>
        <v>0</v>
      </c>
      <c r="U243">
        <f t="shared" si="213"/>
        <v>35.454746099999994</v>
      </c>
      <c r="V243">
        <f t="shared" si="214"/>
        <v>0.26328750000000001</v>
      </c>
      <c r="W243">
        <f t="shared" si="215"/>
        <v>0</v>
      </c>
      <c r="X243">
        <f t="shared" si="216"/>
        <v>2189.44</v>
      </c>
      <c r="Y243">
        <f t="shared" si="217"/>
        <v>1351.74</v>
      </c>
      <c r="AA243">
        <v>39269648</v>
      </c>
      <c r="AB243">
        <f t="shared" si="218"/>
        <v>2073.6</v>
      </c>
      <c r="AC243">
        <f t="shared" si="219"/>
        <v>398.08</v>
      </c>
      <c r="AD243">
        <f>ROUND(((((ET243*1.25))-((EU243*1.25)))+AE243),2)</f>
        <v>130.78</v>
      </c>
      <c r="AE243">
        <f>ROUND(((EU243*1.25)),2)</f>
        <v>16.25</v>
      </c>
      <c r="AF243">
        <f>ROUND(((EV243*1.15)),2)</f>
        <v>1544.74</v>
      </c>
      <c r="AG243">
        <f t="shared" si="221"/>
        <v>0</v>
      </c>
      <c r="AH243">
        <f>((EW243*1.15))</f>
        <v>176.74349999999998</v>
      </c>
      <c r="AI243">
        <f>((EX243*1.25))</f>
        <v>1.3125</v>
      </c>
      <c r="AJ243">
        <f t="shared" si="223"/>
        <v>0</v>
      </c>
      <c r="AK243">
        <v>1845.95</v>
      </c>
      <c r="AL243">
        <v>398.08</v>
      </c>
      <c r="AM243">
        <v>104.62</v>
      </c>
      <c r="AN243">
        <v>13</v>
      </c>
      <c r="AO243">
        <v>1343.25</v>
      </c>
      <c r="AP243">
        <v>0</v>
      </c>
      <c r="AQ243">
        <v>153.69</v>
      </c>
      <c r="AR243">
        <v>1.05</v>
      </c>
      <c r="AS243">
        <v>0</v>
      </c>
      <c r="AT243">
        <v>115</v>
      </c>
      <c r="AU243">
        <v>71</v>
      </c>
      <c r="AV243">
        <v>1</v>
      </c>
      <c r="AW243">
        <v>1</v>
      </c>
      <c r="AZ243">
        <v>6.08</v>
      </c>
      <c r="BA243">
        <v>6.08</v>
      </c>
      <c r="BB243">
        <v>6.08</v>
      </c>
      <c r="BC243">
        <v>6.08</v>
      </c>
      <c r="BD243" t="s">
        <v>3</v>
      </c>
      <c r="BE243" t="s">
        <v>3</v>
      </c>
      <c r="BF243" t="s">
        <v>3</v>
      </c>
      <c r="BG243" t="s">
        <v>3</v>
      </c>
      <c r="BH243">
        <v>0</v>
      </c>
      <c r="BI243">
        <v>1</v>
      </c>
      <c r="BJ243" t="s">
        <v>700</v>
      </c>
      <c r="BM243">
        <v>20001</v>
      </c>
      <c r="BN243">
        <v>0</v>
      </c>
      <c r="BO243" t="s">
        <v>3</v>
      </c>
      <c r="BP243">
        <v>0</v>
      </c>
      <c r="BQ243">
        <v>2</v>
      </c>
      <c r="BR243">
        <v>0</v>
      </c>
      <c r="BS243">
        <v>6.08</v>
      </c>
      <c r="BT243">
        <v>1</v>
      </c>
      <c r="BU243">
        <v>1</v>
      </c>
      <c r="BV243">
        <v>1</v>
      </c>
      <c r="BW243">
        <v>1</v>
      </c>
      <c r="BX243">
        <v>1</v>
      </c>
      <c r="BY243" t="s">
        <v>3</v>
      </c>
      <c r="BZ243">
        <v>128</v>
      </c>
      <c r="CA243">
        <v>83</v>
      </c>
      <c r="CF243">
        <v>0</v>
      </c>
      <c r="CG243">
        <v>0</v>
      </c>
      <c r="CM243">
        <v>0</v>
      </c>
      <c r="CN243" t="s">
        <v>1308</v>
      </c>
      <c r="CO243">
        <v>0</v>
      </c>
      <c r="CP243">
        <f t="shared" si="224"/>
        <v>2529.0699999999997</v>
      </c>
      <c r="CQ243">
        <f t="shared" si="225"/>
        <v>2420.3263999999999</v>
      </c>
      <c r="CR243">
        <f t="shared" si="226"/>
        <v>795.14240000000007</v>
      </c>
      <c r="CS243">
        <f t="shared" si="227"/>
        <v>98.8</v>
      </c>
      <c r="CT243">
        <f t="shared" si="228"/>
        <v>9392.0192000000006</v>
      </c>
      <c r="CU243">
        <f t="shared" si="229"/>
        <v>0</v>
      </c>
      <c r="CV243">
        <f t="shared" si="230"/>
        <v>176.74349999999998</v>
      </c>
      <c r="CW243">
        <f t="shared" si="231"/>
        <v>1.3125</v>
      </c>
      <c r="CX243">
        <f t="shared" si="232"/>
        <v>0</v>
      </c>
      <c r="CY243">
        <f t="shared" si="233"/>
        <v>2189.4389999999999</v>
      </c>
      <c r="CZ243">
        <f t="shared" si="234"/>
        <v>1351.7406000000001</v>
      </c>
      <c r="DC243" t="s">
        <v>3</v>
      </c>
      <c r="DD243" t="s">
        <v>3</v>
      </c>
      <c r="DE243" t="s">
        <v>81</v>
      </c>
      <c r="DF243" t="s">
        <v>81</v>
      </c>
      <c r="DG243" t="s">
        <v>82</v>
      </c>
      <c r="DH243" t="s">
        <v>3</v>
      </c>
      <c r="DI243" t="s">
        <v>82</v>
      </c>
      <c r="DJ243" t="s">
        <v>81</v>
      </c>
      <c r="DK243" t="s">
        <v>3</v>
      </c>
      <c r="DL243" t="s">
        <v>3</v>
      </c>
      <c r="DM243" t="s">
        <v>3</v>
      </c>
      <c r="DN243">
        <v>0</v>
      </c>
      <c r="DO243">
        <v>0</v>
      </c>
      <c r="DP243">
        <v>1</v>
      </c>
      <c r="DQ243">
        <v>1</v>
      </c>
      <c r="DU243">
        <v>1005</v>
      </c>
      <c r="DV243" t="s">
        <v>15</v>
      </c>
      <c r="DW243" t="s">
        <v>15</v>
      </c>
      <c r="DX243">
        <v>100</v>
      </c>
      <c r="EE243">
        <v>39174534</v>
      </c>
      <c r="EF243">
        <v>2</v>
      </c>
      <c r="EG243" t="s">
        <v>17</v>
      </c>
      <c r="EH243">
        <v>0</v>
      </c>
      <c r="EI243" t="s">
        <v>3</v>
      </c>
      <c r="EJ243">
        <v>1</v>
      </c>
      <c r="EK243">
        <v>20001</v>
      </c>
      <c r="EL243" t="s">
        <v>42</v>
      </c>
      <c r="EM243" t="s">
        <v>43</v>
      </c>
      <c r="EO243" t="s">
        <v>85</v>
      </c>
      <c r="EQ243">
        <v>0</v>
      </c>
      <c r="ER243">
        <v>1845.95</v>
      </c>
      <c r="ES243">
        <v>398.08</v>
      </c>
      <c r="ET243">
        <v>104.62</v>
      </c>
      <c r="EU243">
        <v>13</v>
      </c>
      <c r="EV243">
        <v>1343.25</v>
      </c>
      <c r="EW243">
        <v>153.69</v>
      </c>
      <c r="EX243">
        <v>1.05</v>
      </c>
      <c r="EY243">
        <v>0</v>
      </c>
      <c r="FQ243">
        <v>0</v>
      </c>
      <c r="FR243">
        <f t="shared" si="235"/>
        <v>0</v>
      </c>
      <c r="FS243">
        <v>0</v>
      </c>
      <c r="FT243" t="s">
        <v>20</v>
      </c>
      <c r="FU243" t="s">
        <v>21</v>
      </c>
      <c r="FX243">
        <v>115.2</v>
      </c>
      <c r="FY243">
        <v>70.55</v>
      </c>
      <c r="GA243" t="s">
        <v>3</v>
      </c>
      <c r="GD243">
        <v>0</v>
      </c>
      <c r="GF243">
        <v>923115956</v>
      </c>
      <c r="GG243">
        <v>1</v>
      </c>
      <c r="GH243">
        <v>1</v>
      </c>
      <c r="GI243">
        <v>4</v>
      </c>
      <c r="GJ243">
        <v>0</v>
      </c>
      <c r="GK243">
        <f>ROUND(R243*(R12)/100,2)</f>
        <v>0</v>
      </c>
      <c r="GL243">
        <f t="shared" si="236"/>
        <v>0</v>
      </c>
      <c r="GM243">
        <f t="shared" si="237"/>
        <v>6070.25</v>
      </c>
      <c r="GN243">
        <f t="shared" si="238"/>
        <v>6070.25</v>
      </c>
      <c r="GO243">
        <f t="shared" si="239"/>
        <v>0</v>
      </c>
      <c r="GP243">
        <f t="shared" si="240"/>
        <v>0</v>
      </c>
      <c r="GR243">
        <v>0</v>
      </c>
      <c r="GS243">
        <v>3</v>
      </c>
      <c r="GT243">
        <v>0</v>
      </c>
      <c r="GU243" t="s">
        <v>3</v>
      </c>
      <c r="GV243">
        <f t="shared" si="241"/>
        <v>0</v>
      </c>
      <c r="GW243">
        <v>1</v>
      </c>
      <c r="GX243">
        <f t="shared" si="242"/>
        <v>0</v>
      </c>
      <c r="HA243">
        <v>0</v>
      </c>
      <c r="HB243">
        <v>0</v>
      </c>
      <c r="IK243">
        <v>0</v>
      </c>
    </row>
    <row r="244" spans="1:245" x14ac:dyDescent="0.2">
      <c r="A244">
        <v>18</v>
      </c>
      <c r="B244">
        <v>1</v>
      </c>
      <c r="C244">
        <v>436</v>
      </c>
      <c r="E244" t="s">
        <v>701</v>
      </c>
      <c r="F244" t="s">
        <v>702</v>
      </c>
      <c r="G244" t="s">
        <v>703</v>
      </c>
      <c r="H244" t="s">
        <v>79</v>
      </c>
      <c r="I244">
        <f>I243*J244</f>
        <v>20.059999999999999</v>
      </c>
      <c r="J244">
        <v>100</v>
      </c>
      <c r="O244">
        <f t="shared" si="207"/>
        <v>10251.14</v>
      </c>
      <c r="P244">
        <f t="shared" si="208"/>
        <v>10251.14</v>
      </c>
      <c r="Q244">
        <f t="shared" si="209"/>
        <v>0</v>
      </c>
      <c r="R244">
        <f t="shared" si="210"/>
        <v>0</v>
      </c>
      <c r="S244">
        <f t="shared" si="211"/>
        <v>0</v>
      </c>
      <c r="T244">
        <f t="shared" si="212"/>
        <v>0</v>
      </c>
      <c r="U244">
        <f t="shared" si="213"/>
        <v>0</v>
      </c>
      <c r="V244">
        <f t="shared" si="214"/>
        <v>0</v>
      </c>
      <c r="W244">
        <f t="shared" si="215"/>
        <v>0</v>
      </c>
      <c r="X244">
        <f t="shared" si="216"/>
        <v>0</v>
      </c>
      <c r="Y244">
        <f t="shared" si="217"/>
        <v>0</v>
      </c>
      <c r="AA244">
        <v>39269648</v>
      </c>
      <c r="AB244">
        <f t="shared" si="218"/>
        <v>84.05</v>
      </c>
      <c r="AC244">
        <f t="shared" si="219"/>
        <v>84.05</v>
      </c>
      <c r="AD244">
        <f>ROUND((((ET244)-(EU244))+AE244),2)</f>
        <v>0</v>
      </c>
      <c r="AE244">
        <f>ROUND((EU244),2)</f>
        <v>0</v>
      </c>
      <c r="AF244">
        <f>ROUND((EV244),2)</f>
        <v>0</v>
      </c>
      <c r="AG244">
        <f t="shared" si="221"/>
        <v>0</v>
      </c>
      <c r="AH244">
        <f>(EW244)</f>
        <v>0</v>
      </c>
      <c r="AI244">
        <f>(EX244)</f>
        <v>0</v>
      </c>
      <c r="AJ244">
        <f t="shared" si="223"/>
        <v>0</v>
      </c>
      <c r="AK244">
        <v>84.05</v>
      </c>
      <c r="AL244">
        <v>84.05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115</v>
      </c>
      <c r="AU244">
        <v>71</v>
      </c>
      <c r="AV244">
        <v>1</v>
      </c>
      <c r="AW244">
        <v>1</v>
      </c>
      <c r="AZ244">
        <v>6.08</v>
      </c>
      <c r="BA244">
        <v>1</v>
      </c>
      <c r="BB244">
        <v>1</v>
      </c>
      <c r="BC244">
        <v>6.08</v>
      </c>
      <c r="BD244" t="s">
        <v>3</v>
      </c>
      <c r="BE244" t="s">
        <v>3</v>
      </c>
      <c r="BF244" t="s">
        <v>3</v>
      </c>
      <c r="BG244" t="s">
        <v>3</v>
      </c>
      <c r="BH244">
        <v>3</v>
      </c>
      <c r="BI244">
        <v>1</v>
      </c>
      <c r="BJ244" t="s">
        <v>704</v>
      </c>
      <c r="BM244">
        <v>20001</v>
      </c>
      <c r="BN244">
        <v>0</v>
      </c>
      <c r="BO244" t="s">
        <v>3</v>
      </c>
      <c r="BP244">
        <v>0</v>
      </c>
      <c r="BQ244">
        <v>2</v>
      </c>
      <c r="BR244">
        <v>0</v>
      </c>
      <c r="BS244">
        <v>1</v>
      </c>
      <c r="BT244">
        <v>1</v>
      </c>
      <c r="BU244">
        <v>1</v>
      </c>
      <c r="BV244">
        <v>1</v>
      </c>
      <c r="BW244">
        <v>1</v>
      </c>
      <c r="BX244">
        <v>1</v>
      </c>
      <c r="BY244" t="s">
        <v>3</v>
      </c>
      <c r="BZ244">
        <v>128</v>
      </c>
      <c r="CA244">
        <v>83</v>
      </c>
      <c r="CF244">
        <v>0</v>
      </c>
      <c r="CG244">
        <v>0</v>
      </c>
      <c r="CM244">
        <v>0</v>
      </c>
      <c r="CN244" t="s">
        <v>3</v>
      </c>
      <c r="CO244">
        <v>0</v>
      </c>
      <c r="CP244">
        <f t="shared" si="224"/>
        <v>10251.14</v>
      </c>
      <c r="CQ244">
        <f t="shared" si="225"/>
        <v>511.024</v>
      </c>
      <c r="CR244">
        <f t="shared" si="226"/>
        <v>0</v>
      </c>
      <c r="CS244">
        <f t="shared" si="227"/>
        <v>0</v>
      </c>
      <c r="CT244">
        <f t="shared" si="228"/>
        <v>0</v>
      </c>
      <c r="CU244">
        <f t="shared" si="229"/>
        <v>0</v>
      </c>
      <c r="CV244">
        <f t="shared" si="230"/>
        <v>0</v>
      </c>
      <c r="CW244">
        <f t="shared" si="231"/>
        <v>0</v>
      </c>
      <c r="CX244">
        <f t="shared" si="232"/>
        <v>0</v>
      </c>
      <c r="CY244">
        <f t="shared" si="233"/>
        <v>0</v>
      </c>
      <c r="CZ244">
        <f t="shared" si="234"/>
        <v>0</v>
      </c>
      <c r="DC244" t="s">
        <v>3</v>
      </c>
      <c r="DD244" t="s">
        <v>3</v>
      </c>
      <c r="DE244" t="s">
        <v>3</v>
      </c>
      <c r="DF244" t="s">
        <v>3</v>
      </c>
      <c r="DG244" t="s">
        <v>3</v>
      </c>
      <c r="DH244" t="s">
        <v>3</v>
      </c>
      <c r="DI244" t="s">
        <v>3</v>
      </c>
      <c r="DJ244" t="s">
        <v>3</v>
      </c>
      <c r="DK244" t="s">
        <v>3</v>
      </c>
      <c r="DL244" t="s">
        <v>3</v>
      </c>
      <c r="DM244" t="s">
        <v>3</v>
      </c>
      <c r="DN244">
        <v>0</v>
      </c>
      <c r="DO244">
        <v>0</v>
      </c>
      <c r="DP244">
        <v>1</v>
      </c>
      <c r="DQ244">
        <v>1</v>
      </c>
      <c r="DU244">
        <v>1005</v>
      </c>
      <c r="DV244" t="s">
        <v>79</v>
      </c>
      <c r="DW244" t="s">
        <v>79</v>
      </c>
      <c r="DX244">
        <v>1</v>
      </c>
      <c r="EE244">
        <v>39174534</v>
      </c>
      <c r="EF244">
        <v>2</v>
      </c>
      <c r="EG244" t="s">
        <v>17</v>
      </c>
      <c r="EH244">
        <v>0</v>
      </c>
      <c r="EI244" t="s">
        <v>3</v>
      </c>
      <c r="EJ244">
        <v>1</v>
      </c>
      <c r="EK244">
        <v>20001</v>
      </c>
      <c r="EL244" t="s">
        <v>42</v>
      </c>
      <c r="EM244" t="s">
        <v>43</v>
      </c>
      <c r="EO244" t="s">
        <v>3</v>
      </c>
      <c r="EQ244">
        <v>0</v>
      </c>
      <c r="ER244">
        <v>84.05</v>
      </c>
      <c r="ES244">
        <v>84.05</v>
      </c>
      <c r="ET244">
        <v>0</v>
      </c>
      <c r="EU244">
        <v>0</v>
      </c>
      <c r="EV244">
        <v>0</v>
      </c>
      <c r="EW244">
        <v>0</v>
      </c>
      <c r="EX244">
        <v>0</v>
      </c>
      <c r="FQ244">
        <v>0</v>
      </c>
      <c r="FR244">
        <f t="shared" si="235"/>
        <v>0</v>
      </c>
      <c r="FS244">
        <v>0</v>
      </c>
      <c r="FT244" t="s">
        <v>20</v>
      </c>
      <c r="FU244" t="s">
        <v>21</v>
      </c>
      <c r="FX244">
        <v>115.2</v>
      </c>
      <c r="FY244">
        <v>70.55</v>
      </c>
      <c r="GA244" t="s">
        <v>3</v>
      </c>
      <c r="GD244">
        <v>0</v>
      </c>
      <c r="GF244">
        <v>543515318</v>
      </c>
      <c r="GG244">
        <v>1</v>
      </c>
      <c r="GH244">
        <v>1</v>
      </c>
      <c r="GI244">
        <v>4</v>
      </c>
      <c r="GJ244">
        <v>0</v>
      </c>
      <c r="GK244">
        <f>ROUND(R244*(R12)/100,2)</f>
        <v>0</v>
      </c>
      <c r="GL244">
        <f t="shared" si="236"/>
        <v>0</v>
      </c>
      <c r="GM244">
        <f t="shared" si="237"/>
        <v>10251.14</v>
      </c>
      <c r="GN244">
        <f t="shared" si="238"/>
        <v>10251.14</v>
      </c>
      <c r="GO244">
        <f t="shared" si="239"/>
        <v>0</v>
      </c>
      <c r="GP244">
        <f t="shared" si="240"/>
        <v>0</v>
      </c>
      <c r="GR244">
        <v>0</v>
      </c>
      <c r="GS244">
        <v>3</v>
      </c>
      <c r="GT244">
        <v>0</v>
      </c>
      <c r="GU244" t="s">
        <v>3</v>
      </c>
      <c r="GV244">
        <f t="shared" si="241"/>
        <v>0</v>
      </c>
      <c r="GW244">
        <v>1</v>
      </c>
      <c r="GX244">
        <f t="shared" si="242"/>
        <v>0</v>
      </c>
      <c r="HA244">
        <v>0</v>
      </c>
      <c r="HB244">
        <v>0</v>
      </c>
      <c r="IK244">
        <v>0</v>
      </c>
    </row>
    <row r="245" spans="1:245" x14ac:dyDescent="0.2">
      <c r="A245">
        <v>18</v>
      </c>
      <c r="B245">
        <v>1</v>
      </c>
      <c r="C245">
        <v>437</v>
      </c>
      <c r="E245" t="s">
        <v>705</v>
      </c>
      <c r="F245" t="s">
        <v>631</v>
      </c>
      <c r="G245" t="s">
        <v>632</v>
      </c>
      <c r="H245" t="s">
        <v>79</v>
      </c>
      <c r="I245">
        <f>I243*J245</f>
        <v>20.059999999999999</v>
      </c>
      <c r="J245">
        <v>100</v>
      </c>
      <c r="O245">
        <f t="shared" si="207"/>
        <v>0</v>
      </c>
      <c r="P245">
        <f t="shared" si="208"/>
        <v>0</v>
      </c>
      <c r="Q245">
        <f t="shared" si="209"/>
        <v>0</v>
      </c>
      <c r="R245">
        <f t="shared" si="210"/>
        <v>0</v>
      </c>
      <c r="S245">
        <f t="shared" si="211"/>
        <v>0</v>
      </c>
      <c r="T245">
        <f t="shared" si="212"/>
        <v>0</v>
      </c>
      <c r="U245">
        <f t="shared" si="213"/>
        <v>0</v>
      </c>
      <c r="V245">
        <f t="shared" si="214"/>
        <v>0</v>
      </c>
      <c r="W245">
        <f t="shared" si="215"/>
        <v>0</v>
      </c>
      <c r="X245">
        <f t="shared" si="216"/>
        <v>0</v>
      </c>
      <c r="Y245">
        <f t="shared" si="217"/>
        <v>0</v>
      </c>
      <c r="AA245">
        <v>39269648</v>
      </c>
      <c r="AB245">
        <f t="shared" si="218"/>
        <v>0</v>
      </c>
      <c r="AC245">
        <f t="shared" si="219"/>
        <v>0</v>
      </c>
      <c r="AD245">
        <f>ROUND((((ET245)-(EU245))+AE245),2)</f>
        <v>0</v>
      </c>
      <c r="AE245">
        <f>ROUND((EU245),2)</f>
        <v>0</v>
      </c>
      <c r="AF245">
        <f>ROUND((EV245),2)</f>
        <v>0</v>
      </c>
      <c r="AG245">
        <f t="shared" si="221"/>
        <v>0</v>
      </c>
      <c r="AH245">
        <f>(EW245)</f>
        <v>0</v>
      </c>
      <c r="AI245">
        <f>(EX245)</f>
        <v>0</v>
      </c>
      <c r="AJ245">
        <f t="shared" si="223"/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115</v>
      </c>
      <c r="AU245">
        <v>71</v>
      </c>
      <c r="AV245">
        <v>1</v>
      </c>
      <c r="AW245">
        <v>1</v>
      </c>
      <c r="AZ245">
        <v>6.08</v>
      </c>
      <c r="BA245">
        <v>1</v>
      </c>
      <c r="BB245">
        <v>1</v>
      </c>
      <c r="BC245">
        <v>6.08</v>
      </c>
      <c r="BD245" t="s">
        <v>3</v>
      </c>
      <c r="BE245" t="s">
        <v>3</v>
      </c>
      <c r="BF245" t="s">
        <v>3</v>
      </c>
      <c r="BG245" t="s">
        <v>3</v>
      </c>
      <c r="BH245">
        <v>3</v>
      </c>
      <c r="BI245">
        <v>1</v>
      </c>
      <c r="BJ245" t="s">
        <v>3</v>
      </c>
      <c r="BM245">
        <v>20001</v>
      </c>
      <c r="BN245">
        <v>0</v>
      </c>
      <c r="BO245" t="s">
        <v>3</v>
      </c>
      <c r="BP245">
        <v>0</v>
      </c>
      <c r="BQ245">
        <v>2</v>
      </c>
      <c r="BR245">
        <v>0</v>
      </c>
      <c r="BS245">
        <v>1</v>
      </c>
      <c r="BT245">
        <v>1</v>
      </c>
      <c r="BU245">
        <v>1</v>
      </c>
      <c r="BV245">
        <v>1</v>
      </c>
      <c r="BW245">
        <v>1</v>
      </c>
      <c r="BX245">
        <v>1</v>
      </c>
      <c r="BY245" t="s">
        <v>3</v>
      </c>
      <c r="BZ245">
        <v>128</v>
      </c>
      <c r="CA245">
        <v>83</v>
      </c>
      <c r="CF245">
        <v>0</v>
      </c>
      <c r="CG245">
        <v>0</v>
      </c>
      <c r="CM245">
        <v>0</v>
      </c>
      <c r="CN245" t="s">
        <v>3</v>
      </c>
      <c r="CO245">
        <v>0</v>
      </c>
      <c r="CP245">
        <f t="shared" si="224"/>
        <v>0</v>
      </c>
      <c r="CQ245">
        <f t="shared" si="225"/>
        <v>0</v>
      </c>
      <c r="CR245">
        <f t="shared" si="226"/>
        <v>0</v>
      </c>
      <c r="CS245">
        <f t="shared" si="227"/>
        <v>0</v>
      </c>
      <c r="CT245">
        <f t="shared" si="228"/>
        <v>0</v>
      </c>
      <c r="CU245">
        <f t="shared" si="229"/>
        <v>0</v>
      </c>
      <c r="CV245">
        <f t="shared" si="230"/>
        <v>0</v>
      </c>
      <c r="CW245">
        <f t="shared" si="231"/>
        <v>0</v>
      </c>
      <c r="CX245">
        <f t="shared" si="232"/>
        <v>0</v>
      </c>
      <c r="CY245">
        <f t="shared" si="233"/>
        <v>0</v>
      </c>
      <c r="CZ245">
        <f t="shared" si="234"/>
        <v>0</v>
      </c>
      <c r="DC245" t="s">
        <v>3</v>
      </c>
      <c r="DD245" t="s">
        <v>3</v>
      </c>
      <c r="DE245" t="s">
        <v>3</v>
      </c>
      <c r="DF245" t="s">
        <v>3</v>
      </c>
      <c r="DG245" t="s">
        <v>3</v>
      </c>
      <c r="DH245" t="s">
        <v>3</v>
      </c>
      <c r="DI245" t="s">
        <v>3</v>
      </c>
      <c r="DJ245" t="s">
        <v>3</v>
      </c>
      <c r="DK245" t="s">
        <v>3</v>
      </c>
      <c r="DL245" t="s">
        <v>3</v>
      </c>
      <c r="DM245" t="s">
        <v>3</v>
      </c>
      <c r="DN245">
        <v>0</v>
      </c>
      <c r="DO245">
        <v>0</v>
      </c>
      <c r="DP245">
        <v>1</v>
      </c>
      <c r="DQ245">
        <v>1</v>
      </c>
      <c r="DU245">
        <v>1005</v>
      </c>
      <c r="DV245" t="s">
        <v>79</v>
      </c>
      <c r="DW245" t="s">
        <v>79</v>
      </c>
      <c r="DX245">
        <v>1</v>
      </c>
      <c r="EE245">
        <v>39174534</v>
      </c>
      <c r="EF245">
        <v>2</v>
      </c>
      <c r="EG245" t="s">
        <v>17</v>
      </c>
      <c r="EH245">
        <v>0</v>
      </c>
      <c r="EI245" t="s">
        <v>3</v>
      </c>
      <c r="EJ245">
        <v>1</v>
      </c>
      <c r="EK245">
        <v>20001</v>
      </c>
      <c r="EL245" t="s">
        <v>42</v>
      </c>
      <c r="EM245" t="s">
        <v>43</v>
      </c>
      <c r="EO245" t="s">
        <v>3</v>
      </c>
      <c r="EQ245">
        <v>0</v>
      </c>
      <c r="ER245">
        <v>0</v>
      </c>
      <c r="ES245">
        <v>0</v>
      </c>
      <c r="ET245">
        <v>0</v>
      </c>
      <c r="EU245">
        <v>0</v>
      </c>
      <c r="EV245">
        <v>0</v>
      </c>
      <c r="EW245">
        <v>0</v>
      </c>
      <c r="EX245">
        <v>0</v>
      </c>
      <c r="FQ245">
        <v>0</v>
      </c>
      <c r="FR245">
        <f t="shared" si="235"/>
        <v>0</v>
      </c>
      <c r="FS245">
        <v>0</v>
      </c>
      <c r="FT245" t="s">
        <v>20</v>
      </c>
      <c r="FU245" t="s">
        <v>21</v>
      </c>
      <c r="FX245">
        <v>115.2</v>
      </c>
      <c r="FY245">
        <v>70.55</v>
      </c>
      <c r="GA245" t="s">
        <v>246</v>
      </c>
      <c r="GD245">
        <v>0</v>
      </c>
      <c r="GF245">
        <v>-609733809</v>
      </c>
      <c r="GG245">
        <v>1</v>
      </c>
      <c r="GH245">
        <v>1</v>
      </c>
      <c r="GI245">
        <v>4</v>
      </c>
      <c r="GJ245">
        <v>0</v>
      </c>
      <c r="GK245">
        <f>ROUND(R245*(R12)/100,2)</f>
        <v>0</v>
      </c>
      <c r="GL245">
        <f t="shared" si="236"/>
        <v>0</v>
      </c>
      <c r="GM245">
        <f t="shared" si="237"/>
        <v>0</v>
      </c>
      <c r="GN245">
        <f t="shared" si="238"/>
        <v>0</v>
      </c>
      <c r="GO245">
        <f t="shared" si="239"/>
        <v>0</v>
      </c>
      <c r="GP245">
        <f t="shared" si="240"/>
        <v>0</v>
      </c>
      <c r="GR245">
        <v>0</v>
      </c>
      <c r="GS245">
        <v>4</v>
      </c>
      <c r="GT245">
        <v>0</v>
      </c>
      <c r="GU245" t="s">
        <v>3</v>
      </c>
      <c r="GV245">
        <f t="shared" si="241"/>
        <v>0</v>
      </c>
      <c r="GW245">
        <v>1</v>
      </c>
      <c r="GX245">
        <f t="shared" si="242"/>
        <v>0</v>
      </c>
      <c r="HA245">
        <v>0</v>
      </c>
      <c r="HB245">
        <v>0</v>
      </c>
      <c r="IK245">
        <v>0</v>
      </c>
    </row>
    <row r="246" spans="1:245" x14ac:dyDescent="0.2">
      <c r="A246">
        <v>17</v>
      </c>
      <c r="B246">
        <v>1</v>
      </c>
      <c r="C246">
        <f>ROW(SmtRes!A450)</f>
        <v>450</v>
      </c>
      <c r="D246">
        <f>ROW(EtalonRes!A444)</f>
        <v>444</v>
      </c>
      <c r="E246" t="s">
        <v>706</v>
      </c>
      <c r="F246" t="s">
        <v>707</v>
      </c>
      <c r="G246" t="s">
        <v>708</v>
      </c>
      <c r="H246" t="s">
        <v>15</v>
      </c>
      <c r="I246">
        <v>0.28889999999999999</v>
      </c>
      <c r="J246">
        <v>0</v>
      </c>
      <c r="O246">
        <f t="shared" si="207"/>
        <v>3239.65</v>
      </c>
      <c r="P246">
        <f t="shared" si="208"/>
        <v>683.13</v>
      </c>
      <c r="Q246">
        <f t="shared" si="209"/>
        <v>208.78</v>
      </c>
      <c r="R246">
        <f t="shared" si="210"/>
        <v>25.79</v>
      </c>
      <c r="S246">
        <f t="shared" si="211"/>
        <v>2347.7399999999998</v>
      </c>
      <c r="T246">
        <f t="shared" si="212"/>
        <v>0</v>
      </c>
      <c r="U246">
        <f t="shared" si="213"/>
        <v>44.180610299999991</v>
      </c>
      <c r="V246">
        <f t="shared" si="214"/>
        <v>0.34306874999999998</v>
      </c>
      <c r="W246">
        <f t="shared" si="215"/>
        <v>0</v>
      </c>
      <c r="X246">
        <f t="shared" si="216"/>
        <v>2729.56</v>
      </c>
      <c r="Y246">
        <f t="shared" si="217"/>
        <v>1685.21</v>
      </c>
      <c r="AA246">
        <v>39269648</v>
      </c>
      <c r="AB246">
        <f t="shared" si="218"/>
        <v>1844.36</v>
      </c>
      <c r="AC246">
        <f t="shared" si="219"/>
        <v>388.91</v>
      </c>
      <c r="AD246">
        <f>ROUND(((((ET246*1.25))-((EU246*1.25)))+AE246),2)</f>
        <v>118.86</v>
      </c>
      <c r="AE246">
        <f>ROUND(((EU246*1.25)),2)</f>
        <v>14.68</v>
      </c>
      <c r="AF246">
        <f>ROUND(((EV246*1.15)),2)</f>
        <v>1336.59</v>
      </c>
      <c r="AG246">
        <f t="shared" si="221"/>
        <v>0</v>
      </c>
      <c r="AH246">
        <f>((EW246*1.15))</f>
        <v>152.92699999999996</v>
      </c>
      <c r="AI246">
        <f>((EX246*1.25))</f>
        <v>1.1875</v>
      </c>
      <c r="AJ246">
        <f t="shared" si="223"/>
        <v>0</v>
      </c>
      <c r="AK246">
        <v>1646.24</v>
      </c>
      <c r="AL246">
        <v>388.91</v>
      </c>
      <c r="AM246">
        <v>95.08</v>
      </c>
      <c r="AN246">
        <v>11.74</v>
      </c>
      <c r="AO246">
        <v>1162.25</v>
      </c>
      <c r="AP246">
        <v>0</v>
      </c>
      <c r="AQ246">
        <v>132.97999999999999</v>
      </c>
      <c r="AR246">
        <v>0.95</v>
      </c>
      <c r="AS246">
        <v>0</v>
      </c>
      <c r="AT246">
        <v>115</v>
      </c>
      <c r="AU246">
        <v>71</v>
      </c>
      <c r="AV246">
        <v>1</v>
      </c>
      <c r="AW246">
        <v>1</v>
      </c>
      <c r="AZ246">
        <v>6.08</v>
      </c>
      <c r="BA246">
        <v>6.08</v>
      </c>
      <c r="BB246">
        <v>6.08</v>
      </c>
      <c r="BC246">
        <v>6.08</v>
      </c>
      <c r="BD246" t="s">
        <v>3</v>
      </c>
      <c r="BE246" t="s">
        <v>3</v>
      </c>
      <c r="BF246" t="s">
        <v>3</v>
      </c>
      <c r="BG246" t="s">
        <v>3</v>
      </c>
      <c r="BH246">
        <v>0</v>
      </c>
      <c r="BI246">
        <v>1</v>
      </c>
      <c r="BJ246" t="s">
        <v>709</v>
      </c>
      <c r="BM246">
        <v>20001</v>
      </c>
      <c r="BN246">
        <v>0</v>
      </c>
      <c r="BO246" t="s">
        <v>3</v>
      </c>
      <c r="BP246">
        <v>0</v>
      </c>
      <c r="BQ246">
        <v>2</v>
      </c>
      <c r="BR246">
        <v>0</v>
      </c>
      <c r="BS246">
        <v>6.08</v>
      </c>
      <c r="BT246">
        <v>1</v>
      </c>
      <c r="BU246">
        <v>1</v>
      </c>
      <c r="BV246">
        <v>1</v>
      </c>
      <c r="BW246">
        <v>1</v>
      </c>
      <c r="BX246">
        <v>1</v>
      </c>
      <c r="BY246" t="s">
        <v>3</v>
      </c>
      <c r="BZ246">
        <v>128</v>
      </c>
      <c r="CA246">
        <v>83</v>
      </c>
      <c r="CF246">
        <v>0</v>
      </c>
      <c r="CG246">
        <v>0</v>
      </c>
      <c r="CM246">
        <v>0</v>
      </c>
      <c r="CN246" t="s">
        <v>1308</v>
      </c>
      <c r="CO246">
        <v>0</v>
      </c>
      <c r="CP246">
        <f t="shared" si="224"/>
        <v>3239.6499999999996</v>
      </c>
      <c r="CQ246">
        <f t="shared" si="225"/>
        <v>2364.5728000000004</v>
      </c>
      <c r="CR246">
        <f t="shared" si="226"/>
        <v>722.66880000000003</v>
      </c>
      <c r="CS246">
        <f t="shared" si="227"/>
        <v>89.254400000000004</v>
      </c>
      <c r="CT246">
        <f t="shared" si="228"/>
        <v>8126.4672</v>
      </c>
      <c r="CU246">
        <f t="shared" si="229"/>
        <v>0</v>
      </c>
      <c r="CV246">
        <f t="shared" si="230"/>
        <v>152.92699999999996</v>
      </c>
      <c r="CW246">
        <f t="shared" si="231"/>
        <v>1.1875</v>
      </c>
      <c r="CX246">
        <f t="shared" si="232"/>
        <v>0</v>
      </c>
      <c r="CY246">
        <f t="shared" si="233"/>
        <v>2729.5594999999994</v>
      </c>
      <c r="CZ246">
        <f t="shared" si="234"/>
        <v>1685.2062999999998</v>
      </c>
      <c r="DC246" t="s">
        <v>3</v>
      </c>
      <c r="DD246" t="s">
        <v>3</v>
      </c>
      <c r="DE246" t="s">
        <v>81</v>
      </c>
      <c r="DF246" t="s">
        <v>81</v>
      </c>
      <c r="DG246" t="s">
        <v>82</v>
      </c>
      <c r="DH246" t="s">
        <v>3</v>
      </c>
      <c r="DI246" t="s">
        <v>82</v>
      </c>
      <c r="DJ246" t="s">
        <v>81</v>
      </c>
      <c r="DK246" t="s">
        <v>3</v>
      </c>
      <c r="DL246" t="s">
        <v>3</v>
      </c>
      <c r="DM246" t="s">
        <v>3</v>
      </c>
      <c r="DN246">
        <v>0</v>
      </c>
      <c r="DO246">
        <v>0</v>
      </c>
      <c r="DP246">
        <v>1</v>
      </c>
      <c r="DQ246">
        <v>1</v>
      </c>
      <c r="DU246">
        <v>1005</v>
      </c>
      <c r="DV246" t="s">
        <v>15</v>
      </c>
      <c r="DW246" t="s">
        <v>15</v>
      </c>
      <c r="DX246">
        <v>100</v>
      </c>
      <c r="EE246">
        <v>39174534</v>
      </c>
      <c r="EF246">
        <v>2</v>
      </c>
      <c r="EG246" t="s">
        <v>17</v>
      </c>
      <c r="EH246">
        <v>0</v>
      </c>
      <c r="EI246" t="s">
        <v>3</v>
      </c>
      <c r="EJ246">
        <v>1</v>
      </c>
      <c r="EK246">
        <v>20001</v>
      </c>
      <c r="EL246" t="s">
        <v>42</v>
      </c>
      <c r="EM246" t="s">
        <v>43</v>
      </c>
      <c r="EO246" t="s">
        <v>85</v>
      </c>
      <c r="EQ246">
        <v>0</v>
      </c>
      <c r="ER246">
        <v>1646.24</v>
      </c>
      <c r="ES246">
        <v>388.91</v>
      </c>
      <c r="ET246">
        <v>95.08</v>
      </c>
      <c r="EU246">
        <v>11.74</v>
      </c>
      <c r="EV246">
        <v>1162.25</v>
      </c>
      <c r="EW246">
        <v>132.97999999999999</v>
      </c>
      <c r="EX246">
        <v>0.95</v>
      </c>
      <c r="EY246">
        <v>0</v>
      </c>
      <c r="FQ246">
        <v>0</v>
      </c>
      <c r="FR246">
        <f t="shared" si="235"/>
        <v>0</v>
      </c>
      <c r="FS246">
        <v>0</v>
      </c>
      <c r="FT246" t="s">
        <v>20</v>
      </c>
      <c r="FU246" t="s">
        <v>21</v>
      </c>
      <c r="FX246">
        <v>115.2</v>
      </c>
      <c r="FY246">
        <v>70.55</v>
      </c>
      <c r="GA246" t="s">
        <v>3</v>
      </c>
      <c r="GD246">
        <v>0</v>
      </c>
      <c r="GF246">
        <v>1657460044</v>
      </c>
      <c r="GG246">
        <v>1</v>
      </c>
      <c r="GH246">
        <v>1</v>
      </c>
      <c r="GI246">
        <v>4</v>
      </c>
      <c r="GJ246">
        <v>0</v>
      </c>
      <c r="GK246">
        <f>ROUND(R246*(R12)/100,2)</f>
        <v>0</v>
      </c>
      <c r="GL246">
        <f t="shared" si="236"/>
        <v>0</v>
      </c>
      <c r="GM246">
        <f t="shared" si="237"/>
        <v>7654.42</v>
      </c>
      <c r="GN246">
        <f t="shared" si="238"/>
        <v>7654.42</v>
      </c>
      <c r="GO246">
        <f t="shared" si="239"/>
        <v>0</v>
      </c>
      <c r="GP246">
        <f t="shared" si="240"/>
        <v>0</v>
      </c>
      <c r="GR246">
        <v>0</v>
      </c>
      <c r="GS246">
        <v>3</v>
      </c>
      <c r="GT246">
        <v>0</v>
      </c>
      <c r="GU246" t="s">
        <v>3</v>
      </c>
      <c r="GV246">
        <f t="shared" si="241"/>
        <v>0</v>
      </c>
      <c r="GW246">
        <v>1</v>
      </c>
      <c r="GX246">
        <f t="shared" si="242"/>
        <v>0</v>
      </c>
      <c r="HA246">
        <v>0</v>
      </c>
      <c r="HB246">
        <v>0</v>
      </c>
      <c r="IK246">
        <v>0</v>
      </c>
    </row>
    <row r="247" spans="1:245" x14ac:dyDescent="0.2">
      <c r="A247">
        <v>18</v>
      </c>
      <c r="B247">
        <v>1</v>
      </c>
      <c r="C247">
        <v>449</v>
      </c>
      <c r="E247" t="s">
        <v>710</v>
      </c>
      <c r="F247" t="s">
        <v>702</v>
      </c>
      <c r="G247" t="s">
        <v>703</v>
      </c>
      <c r="H247" t="s">
        <v>79</v>
      </c>
      <c r="I247">
        <f>I246*J247</f>
        <v>28.89</v>
      </c>
      <c r="J247">
        <v>100</v>
      </c>
      <c r="O247">
        <f t="shared" si="207"/>
        <v>14763.48</v>
      </c>
      <c r="P247">
        <f t="shared" si="208"/>
        <v>14763.48</v>
      </c>
      <c r="Q247">
        <f t="shared" si="209"/>
        <v>0</v>
      </c>
      <c r="R247">
        <f t="shared" si="210"/>
        <v>0</v>
      </c>
      <c r="S247">
        <f t="shared" si="211"/>
        <v>0</v>
      </c>
      <c r="T247">
        <f t="shared" si="212"/>
        <v>0</v>
      </c>
      <c r="U247">
        <f t="shared" si="213"/>
        <v>0</v>
      </c>
      <c r="V247">
        <f t="shared" si="214"/>
        <v>0</v>
      </c>
      <c r="W247">
        <f t="shared" si="215"/>
        <v>0</v>
      </c>
      <c r="X247">
        <f t="shared" si="216"/>
        <v>0</v>
      </c>
      <c r="Y247">
        <f t="shared" si="217"/>
        <v>0</v>
      </c>
      <c r="AA247">
        <v>39269648</v>
      </c>
      <c r="AB247">
        <f t="shared" si="218"/>
        <v>84.05</v>
      </c>
      <c r="AC247">
        <f t="shared" si="219"/>
        <v>84.05</v>
      </c>
      <c r="AD247">
        <f>ROUND((((ET247)-(EU247))+AE247),2)</f>
        <v>0</v>
      </c>
      <c r="AE247">
        <f>ROUND((EU247),2)</f>
        <v>0</v>
      </c>
      <c r="AF247">
        <f>ROUND((EV247),2)</f>
        <v>0</v>
      </c>
      <c r="AG247">
        <f t="shared" si="221"/>
        <v>0</v>
      </c>
      <c r="AH247">
        <f>(EW247)</f>
        <v>0</v>
      </c>
      <c r="AI247">
        <f>(EX247)</f>
        <v>0</v>
      </c>
      <c r="AJ247">
        <f t="shared" si="223"/>
        <v>0</v>
      </c>
      <c r="AK247">
        <v>84.05</v>
      </c>
      <c r="AL247">
        <v>84.05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115</v>
      </c>
      <c r="AU247">
        <v>71</v>
      </c>
      <c r="AV247">
        <v>1</v>
      </c>
      <c r="AW247">
        <v>1</v>
      </c>
      <c r="AZ247">
        <v>6.08</v>
      </c>
      <c r="BA247">
        <v>1</v>
      </c>
      <c r="BB247">
        <v>1</v>
      </c>
      <c r="BC247">
        <v>6.08</v>
      </c>
      <c r="BD247" t="s">
        <v>3</v>
      </c>
      <c r="BE247" t="s">
        <v>3</v>
      </c>
      <c r="BF247" t="s">
        <v>3</v>
      </c>
      <c r="BG247" t="s">
        <v>3</v>
      </c>
      <c r="BH247">
        <v>3</v>
      </c>
      <c r="BI247">
        <v>1</v>
      </c>
      <c r="BJ247" t="s">
        <v>704</v>
      </c>
      <c r="BM247">
        <v>20001</v>
      </c>
      <c r="BN247">
        <v>0</v>
      </c>
      <c r="BO247" t="s">
        <v>3</v>
      </c>
      <c r="BP247">
        <v>0</v>
      </c>
      <c r="BQ247">
        <v>2</v>
      </c>
      <c r="BR247">
        <v>0</v>
      </c>
      <c r="BS247">
        <v>1</v>
      </c>
      <c r="BT247">
        <v>1</v>
      </c>
      <c r="BU247">
        <v>1</v>
      </c>
      <c r="BV247">
        <v>1</v>
      </c>
      <c r="BW247">
        <v>1</v>
      </c>
      <c r="BX247">
        <v>1</v>
      </c>
      <c r="BY247" t="s">
        <v>3</v>
      </c>
      <c r="BZ247">
        <v>128</v>
      </c>
      <c r="CA247">
        <v>83</v>
      </c>
      <c r="CF247">
        <v>0</v>
      </c>
      <c r="CG247">
        <v>0</v>
      </c>
      <c r="CM247">
        <v>0</v>
      </c>
      <c r="CN247" t="s">
        <v>3</v>
      </c>
      <c r="CO247">
        <v>0</v>
      </c>
      <c r="CP247">
        <f t="shared" si="224"/>
        <v>14763.48</v>
      </c>
      <c r="CQ247">
        <f t="shared" si="225"/>
        <v>511.024</v>
      </c>
      <c r="CR247">
        <f t="shared" si="226"/>
        <v>0</v>
      </c>
      <c r="CS247">
        <f t="shared" si="227"/>
        <v>0</v>
      </c>
      <c r="CT247">
        <f t="shared" si="228"/>
        <v>0</v>
      </c>
      <c r="CU247">
        <f t="shared" si="229"/>
        <v>0</v>
      </c>
      <c r="CV247">
        <f t="shared" si="230"/>
        <v>0</v>
      </c>
      <c r="CW247">
        <f t="shared" si="231"/>
        <v>0</v>
      </c>
      <c r="CX247">
        <f t="shared" si="232"/>
        <v>0</v>
      </c>
      <c r="CY247">
        <f t="shared" si="233"/>
        <v>0</v>
      </c>
      <c r="CZ247">
        <f t="shared" si="234"/>
        <v>0</v>
      </c>
      <c r="DC247" t="s">
        <v>3</v>
      </c>
      <c r="DD247" t="s">
        <v>3</v>
      </c>
      <c r="DE247" t="s">
        <v>3</v>
      </c>
      <c r="DF247" t="s">
        <v>3</v>
      </c>
      <c r="DG247" t="s">
        <v>3</v>
      </c>
      <c r="DH247" t="s">
        <v>3</v>
      </c>
      <c r="DI247" t="s">
        <v>3</v>
      </c>
      <c r="DJ247" t="s">
        <v>3</v>
      </c>
      <c r="DK247" t="s">
        <v>3</v>
      </c>
      <c r="DL247" t="s">
        <v>3</v>
      </c>
      <c r="DM247" t="s">
        <v>3</v>
      </c>
      <c r="DN247">
        <v>0</v>
      </c>
      <c r="DO247">
        <v>0</v>
      </c>
      <c r="DP247">
        <v>1</v>
      </c>
      <c r="DQ247">
        <v>1</v>
      </c>
      <c r="DU247">
        <v>1005</v>
      </c>
      <c r="DV247" t="s">
        <v>79</v>
      </c>
      <c r="DW247" t="s">
        <v>79</v>
      </c>
      <c r="DX247">
        <v>1</v>
      </c>
      <c r="EE247">
        <v>39174534</v>
      </c>
      <c r="EF247">
        <v>2</v>
      </c>
      <c r="EG247" t="s">
        <v>17</v>
      </c>
      <c r="EH247">
        <v>0</v>
      </c>
      <c r="EI247" t="s">
        <v>3</v>
      </c>
      <c r="EJ247">
        <v>1</v>
      </c>
      <c r="EK247">
        <v>20001</v>
      </c>
      <c r="EL247" t="s">
        <v>42</v>
      </c>
      <c r="EM247" t="s">
        <v>43</v>
      </c>
      <c r="EO247" t="s">
        <v>3</v>
      </c>
      <c r="EQ247">
        <v>0</v>
      </c>
      <c r="ER247">
        <v>84.05</v>
      </c>
      <c r="ES247">
        <v>84.05</v>
      </c>
      <c r="ET247">
        <v>0</v>
      </c>
      <c r="EU247">
        <v>0</v>
      </c>
      <c r="EV247">
        <v>0</v>
      </c>
      <c r="EW247">
        <v>0</v>
      </c>
      <c r="EX247">
        <v>0</v>
      </c>
      <c r="FQ247">
        <v>0</v>
      </c>
      <c r="FR247">
        <f t="shared" si="235"/>
        <v>0</v>
      </c>
      <c r="FS247">
        <v>0</v>
      </c>
      <c r="FT247" t="s">
        <v>20</v>
      </c>
      <c r="FU247" t="s">
        <v>21</v>
      </c>
      <c r="FX247">
        <v>115.2</v>
      </c>
      <c r="FY247">
        <v>70.55</v>
      </c>
      <c r="GA247" t="s">
        <v>3</v>
      </c>
      <c r="GD247">
        <v>0</v>
      </c>
      <c r="GF247">
        <v>543515318</v>
      </c>
      <c r="GG247">
        <v>1</v>
      </c>
      <c r="GH247">
        <v>1</v>
      </c>
      <c r="GI247">
        <v>4</v>
      </c>
      <c r="GJ247">
        <v>0</v>
      </c>
      <c r="GK247">
        <f>ROUND(R247*(R12)/100,2)</f>
        <v>0</v>
      </c>
      <c r="GL247">
        <f t="shared" si="236"/>
        <v>0</v>
      </c>
      <c r="GM247">
        <f t="shared" si="237"/>
        <v>14763.48</v>
      </c>
      <c r="GN247">
        <f t="shared" si="238"/>
        <v>14763.48</v>
      </c>
      <c r="GO247">
        <f t="shared" si="239"/>
        <v>0</v>
      </c>
      <c r="GP247">
        <f t="shared" si="240"/>
        <v>0</v>
      </c>
      <c r="GR247">
        <v>0</v>
      </c>
      <c r="GS247">
        <v>3</v>
      </c>
      <c r="GT247">
        <v>0</v>
      </c>
      <c r="GU247" t="s">
        <v>3</v>
      </c>
      <c r="GV247">
        <f t="shared" si="241"/>
        <v>0</v>
      </c>
      <c r="GW247">
        <v>1</v>
      </c>
      <c r="GX247">
        <f t="shared" si="242"/>
        <v>0</v>
      </c>
      <c r="HA247">
        <v>0</v>
      </c>
      <c r="HB247">
        <v>0</v>
      </c>
      <c r="IK247">
        <v>0</v>
      </c>
    </row>
    <row r="248" spans="1:245" x14ac:dyDescent="0.2">
      <c r="A248">
        <v>18</v>
      </c>
      <c r="B248">
        <v>1</v>
      </c>
      <c r="C248">
        <v>450</v>
      </c>
      <c r="E248" t="s">
        <v>711</v>
      </c>
      <c r="F248" t="s">
        <v>631</v>
      </c>
      <c r="G248" t="s">
        <v>632</v>
      </c>
      <c r="H248" t="s">
        <v>79</v>
      </c>
      <c r="I248">
        <f>I246*J248</f>
        <v>28.89</v>
      </c>
      <c r="J248">
        <v>100</v>
      </c>
      <c r="O248">
        <f t="shared" si="207"/>
        <v>0</v>
      </c>
      <c r="P248">
        <f t="shared" si="208"/>
        <v>0</v>
      </c>
      <c r="Q248">
        <f t="shared" si="209"/>
        <v>0</v>
      </c>
      <c r="R248">
        <f t="shared" si="210"/>
        <v>0</v>
      </c>
      <c r="S248">
        <f t="shared" si="211"/>
        <v>0</v>
      </c>
      <c r="T248">
        <f t="shared" si="212"/>
        <v>0</v>
      </c>
      <c r="U248">
        <f t="shared" si="213"/>
        <v>0</v>
      </c>
      <c r="V248">
        <f t="shared" si="214"/>
        <v>0</v>
      </c>
      <c r="W248">
        <f t="shared" si="215"/>
        <v>0</v>
      </c>
      <c r="X248">
        <f t="shared" si="216"/>
        <v>0</v>
      </c>
      <c r="Y248">
        <f t="shared" si="217"/>
        <v>0</v>
      </c>
      <c r="AA248">
        <v>39269648</v>
      </c>
      <c r="AB248">
        <f t="shared" si="218"/>
        <v>0</v>
      </c>
      <c r="AC248">
        <f t="shared" si="219"/>
        <v>0</v>
      </c>
      <c r="AD248">
        <f>ROUND((((ET248)-(EU248))+AE248),2)</f>
        <v>0</v>
      </c>
      <c r="AE248">
        <f>ROUND((EU248),2)</f>
        <v>0</v>
      </c>
      <c r="AF248">
        <f>ROUND((EV248),2)</f>
        <v>0</v>
      </c>
      <c r="AG248">
        <f t="shared" si="221"/>
        <v>0</v>
      </c>
      <c r="AH248">
        <f>(EW248)</f>
        <v>0</v>
      </c>
      <c r="AI248">
        <f>(EX248)</f>
        <v>0</v>
      </c>
      <c r="AJ248">
        <f t="shared" si="223"/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115</v>
      </c>
      <c r="AU248">
        <v>71</v>
      </c>
      <c r="AV248">
        <v>1</v>
      </c>
      <c r="AW248">
        <v>1</v>
      </c>
      <c r="AZ248">
        <v>6.08</v>
      </c>
      <c r="BA248">
        <v>1</v>
      </c>
      <c r="BB248">
        <v>1</v>
      </c>
      <c r="BC248">
        <v>6.08</v>
      </c>
      <c r="BD248" t="s">
        <v>3</v>
      </c>
      <c r="BE248" t="s">
        <v>3</v>
      </c>
      <c r="BF248" t="s">
        <v>3</v>
      </c>
      <c r="BG248" t="s">
        <v>3</v>
      </c>
      <c r="BH248">
        <v>3</v>
      </c>
      <c r="BI248">
        <v>1</v>
      </c>
      <c r="BJ248" t="s">
        <v>3</v>
      </c>
      <c r="BM248">
        <v>20001</v>
      </c>
      <c r="BN248">
        <v>0</v>
      </c>
      <c r="BO248" t="s">
        <v>3</v>
      </c>
      <c r="BP248">
        <v>0</v>
      </c>
      <c r="BQ248">
        <v>2</v>
      </c>
      <c r="BR248">
        <v>0</v>
      </c>
      <c r="BS248">
        <v>1</v>
      </c>
      <c r="BT248">
        <v>1</v>
      </c>
      <c r="BU248">
        <v>1</v>
      </c>
      <c r="BV248">
        <v>1</v>
      </c>
      <c r="BW248">
        <v>1</v>
      </c>
      <c r="BX248">
        <v>1</v>
      </c>
      <c r="BY248" t="s">
        <v>3</v>
      </c>
      <c r="BZ248">
        <v>128</v>
      </c>
      <c r="CA248">
        <v>83</v>
      </c>
      <c r="CF248">
        <v>0</v>
      </c>
      <c r="CG248">
        <v>0</v>
      </c>
      <c r="CM248">
        <v>0</v>
      </c>
      <c r="CN248" t="s">
        <v>3</v>
      </c>
      <c r="CO248">
        <v>0</v>
      </c>
      <c r="CP248">
        <f t="shared" si="224"/>
        <v>0</v>
      </c>
      <c r="CQ248">
        <f t="shared" si="225"/>
        <v>0</v>
      </c>
      <c r="CR248">
        <f t="shared" si="226"/>
        <v>0</v>
      </c>
      <c r="CS248">
        <f t="shared" si="227"/>
        <v>0</v>
      </c>
      <c r="CT248">
        <f t="shared" si="228"/>
        <v>0</v>
      </c>
      <c r="CU248">
        <f t="shared" si="229"/>
        <v>0</v>
      </c>
      <c r="CV248">
        <f t="shared" si="230"/>
        <v>0</v>
      </c>
      <c r="CW248">
        <f t="shared" si="231"/>
        <v>0</v>
      </c>
      <c r="CX248">
        <f t="shared" si="232"/>
        <v>0</v>
      </c>
      <c r="CY248">
        <f t="shared" si="233"/>
        <v>0</v>
      </c>
      <c r="CZ248">
        <f t="shared" si="234"/>
        <v>0</v>
      </c>
      <c r="DC248" t="s">
        <v>3</v>
      </c>
      <c r="DD248" t="s">
        <v>3</v>
      </c>
      <c r="DE248" t="s">
        <v>3</v>
      </c>
      <c r="DF248" t="s">
        <v>3</v>
      </c>
      <c r="DG248" t="s">
        <v>3</v>
      </c>
      <c r="DH248" t="s">
        <v>3</v>
      </c>
      <c r="DI248" t="s">
        <v>3</v>
      </c>
      <c r="DJ248" t="s">
        <v>3</v>
      </c>
      <c r="DK248" t="s">
        <v>3</v>
      </c>
      <c r="DL248" t="s">
        <v>3</v>
      </c>
      <c r="DM248" t="s">
        <v>3</v>
      </c>
      <c r="DN248">
        <v>0</v>
      </c>
      <c r="DO248">
        <v>0</v>
      </c>
      <c r="DP248">
        <v>1</v>
      </c>
      <c r="DQ248">
        <v>1</v>
      </c>
      <c r="DU248">
        <v>1005</v>
      </c>
      <c r="DV248" t="s">
        <v>79</v>
      </c>
      <c r="DW248" t="s">
        <v>79</v>
      </c>
      <c r="DX248">
        <v>1</v>
      </c>
      <c r="EE248">
        <v>39174534</v>
      </c>
      <c r="EF248">
        <v>2</v>
      </c>
      <c r="EG248" t="s">
        <v>17</v>
      </c>
      <c r="EH248">
        <v>0</v>
      </c>
      <c r="EI248" t="s">
        <v>3</v>
      </c>
      <c r="EJ248">
        <v>1</v>
      </c>
      <c r="EK248">
        <v>20001</v>
      </c>
      <c r="EL248" t="s">
        <v>42</v>
      </c>
      <c r="EM248" t="s">
        <v>43</v>
      </c>
      <c r="EO248" t="s">
        <v>3</v>
      </c>
      <c r="EQ248">
        <v>0</v>
      </c>
      <c r="ER248">
        <v>0</v>
      </c>
      <c r="ES248">
        <v>0</v>
      </c>
      <c r="ET248">
        <v>0</v>
      </c>
      <c r="EU248">
        <v>0</v>
      </c>
      <c r="EV248">
        <v>0</v>
      </c>
      <c r="EW248">
        <v>0</v>
      </c>
      <c r="EX248">
        <v>0</v>
      </c>
      <c r="FQ248">
        <v>0</v>
      </c>
      <c r="FR248">
        <f t="shared" si="235"/>
        <v>0</v>
      </c>
      <c r="FS248">
        <v>0</v>
      </c>
      <c r="FT248" t="s">
        <v>20</v>
      </c>
      <c r="FU248" t="s">
        <v>21</v>
      </c>
      <c r="FX248">
        <v>115.2</v>
      </c>
      <c r="FY248">
        <v>70.55</v>
      </c>
      <c r="GA248" t="s">
        <v>246</v>
      </c>
      <c r="GD248">
        <v>0</v>
      </c>
      <c r="GF248">
        <v>-609733809</v>
      </c>
      <c r="GG248">
        <v>1</v>
      </c>
      <c r="GH248">
        <v>1</v>
      </c>
      <c r="GI248">
        <v>4</v>
      </c>
      <c r="GJ248">
        <v>0</v>
      </c>
      <c r="GK248">
        <f>ROUND(R248*(R12)/100,2)</f>
        <v>0</v>
      </c>
      <c r="GL248">
        <f t="shared" si="236"/>
        <v>0</v>
      </c>
      <c r="GM248">
        <f t="shared" si="237"/>
        <v>0</v>
      </c>
      <c r="GN248">
        <f t="shared" si="238"/>
        <v>0</v>
      </c>
      <c r="GO248">
        <f t="shared" si="239"/>
        <v>0</v>
      </c>
      <c r="GP248">
        <f t="shared" si="240"/>
        <v>0</v>
      </c>
      <c r="GR248">
        <v>0</v>
      </c>
      <c r="GS248">
        <v>4</v>
      </c>
      <c r="GT248">
        <v>0</v>
      </c>
      <c r="GU248" t="s">
        <v>3</v>
      </c>
      <c r="GV248">
        <f t="shared" si="241"/>
        <v>0</v>
      </c>
      <c r="GW248">
        <v>1</v>
      </c>
      <c r="GX248">
        <f t="shared" si="242"/>
        <v>0</v>
      </c>
      <c r="HA248">
        <v>0</v>
      </c>
      <c r="HB248">
        <v>0</v>
      </c>
      <c r="IK248">
        <v>0</v>
      </c>
    </row>
    <row r="249" spans="1:245" x14ac:dyDescent="0.2">
      <c r="A249">
        <v>17</v>
      </c>
      <c r="B249">
        <v>1</v>
      </c>
      <c r="C249">
        <f>ROW(SmtRes!A460)</f>
        <v>460</v>
      </c>
      <c r="D249">
        <f>ROW(EtalonRes!A454)</f>
        <v>454</v>
      </c>
      <c r="E249" t="s">
        <v>712</v>
      </c>
      <c r="F249" t="s">
        <v>713</v>
      </c>
      <c r="G249" t="s">
        <v>714</v>
      </c>
      <c r="H249" t="s">
        <v>37</v>
      </c>
      <c r="I249">
        <v>4</v>
      </c>
      <c r="J249">
        <v>0</v>
      </c>
      <c r="O249">
        <f t="shared" si="207"/>
        <v>1385.51</v>
      </c>
      <c r="P249">
        <f t="shared" si="208"/>
        <v>106.28</v>
      </c>
      <c r="Q249">
        <f t="shared" si="209"/>
        <v>919.78</v>
      </c>
      <c r="R249">
        <f t="shared" si="210"/>
        <v>134</v>
      </c>
      <c r="S249">
        <f t="shared" si="211"/>
        <v>359.45</v>
      </c>
      <c r="T249">
        <f t="shared" si="212"/>
        <v>0</v>
      </c>
      <c r="U249">
        <f t="shared" si="213"/>
        <v>6.669999999999999</v>
      </c>
      <c r="V249">
        <f t="shared" si="214"/>
        <v>1.9</v>
      </c>
      <c r="W249">
        <f t="shared" si="215"/>
        <v>0</v>
      </c>
      <c r="X249">
        <f t="shared" si="216"/>
        <v>567.47</v>
      </c>
      <c r="Y249">
        <f t="shared" si="217"/>
        <v>350.35</v>
      </c>
      <c r="AA249">
        <v>39269648</v>
      </c>
      <c r="AB249">
        <f t="shared" si="218"/>
        <v>56.97</v>
      </c>
      <c r="AC249">
        <f t="shared" si="219"/>
        <v>4.37</v>
      </c>
      <c r="AD249">
        <f>ROUND(((((ET249*1.25))-((EU249*1.25)))+AE249),2)</f>
        <v>37.82</v>
      </c>
      <c r="AE249">
        <f>ROUND(((EU249*1.25)),2)</f>
        <v>5.51</v>
      </c>
      <c r="AF249">
        <f>ROUND(((EV249*1.15)),2)</f>
        <v>14.78</v>
      </c>
      <c r="AG249">
        <f t="shared" si="221"/>
        <v>0</v>
      </c>
      <c r="AH249">
        <f>((EW249*1.15))</f>
        <v>1.6674999999999998</v>
      </c>
      <c r="AI249">
        <f>((EX249*1.25))</f>
        <v>0.47499999999999998</v>
      </c>
      <c r="AJ249">
        <f t="shared" si="223"/>
        <v>0</v>
      </c>
      <c r="AK249">
        <v>47.48</v>
      </c>
      <c r="AL249">
        <v>4.37</v>
      </c>
      <c r="AM249">
        <v>30.26</v>
      </c>
      <c r="AN249">
        <v>4.41</v>
      </c>
      <c r="AO249">
        <v>12.85</v>
      </c>
      <c r="AP249">
        <v>0</v>
      </c>
      <c r="AQ249">
        <v>1.45</v>
      </c>
      <c r="AR249">
        <v>0.38</v>
      </c>
      <c r="AS249">
        <v>0</v>
      </c>
      <c r="AT249">
        <v>115</v>
      </c>
      <c r="AU249">
        <v>71</v>
      </c>
      <c r="AV249">
        <v>1</v>
      </c>
      <c r="AW249">
        <v>1</v>
      </c>
      <c r="AZ249">
        <v>6.08</v>
      </c>
      <c r="BA249">
        <v>6.08</v>
      </c>
      <c r="BB249">
        <v>6.08</v>
      </c>
      <c r="BC249">
        <v>6.08</v>
      </c>
      <c r="BD249" t="s">
        <v>3</v>
      </c>
      <c r="BE249" t="s">
        <v>3</v>
      </c>
      <c r="BF249" t="s">
        <v>3</v>
      </c>
      <c r="BG249" t="s">
        <v>3</v>
      </c>
      <c r="BH249">
        <v>0</v>
      </c>
      <c r="BI249">
        <v>1</v>
      </c>
      <c r="BJ249" t="s">
        <v>715</v>
      </c>
      <c r="BM249">
        <v>20001</v>
      </c>
      <c r="BN249">
        <v>0</v>
      </c>
      <c r="BO249" t="s">
        <v>3</v>
      </c>
      <c r="BP249">
        <v>0</v>
      </c>
      <c r="BQ249">
        <v>2</v>
      </c>
      <c r="BR249">
        <v>0</v>
      </c>
      <c r="BS249">
        <v>6.08</v>
      </c>
      <c r="BT249">
        <v>1</v>
      </c>
      <c r="BU249">
        <v>1</v>
      </c>
      <c r="BV249">
        <v>1</v>
      </c>
      <c r="BW249">
        <v>1</v>
      </c>
      <c r="BX249">
        <v>1</v>
      </c>
      <c r="BY249" t="s">
        <v>3</v>
      </c>
      <c r="BZ249">
        <v>128</v>
      </c>
      <c r="CA249">
        <v>83</v>
      </c>
      <c r="CF249">
        <v>0</v>
      </c>
      <c r="CG249">
        <v>0</v>
      </c>
      <c r="CM249">
        <v>0</v>
      </c>
      <c r="CN249" t="s">
        <v>1308</v>
      </c>
      <c r="CO249">
        <v>0</v>
      </c>
      <c r="CP249">
        <f t="shared" si="224"/>
        <v>1385.51</v>
      </c>
      <c r="CQ249">
        <f t="shared" si="225"/>
        <v>26.569600000000001</v>
      </c>
      <c r="CR249">
        <f t="shared" si="226"/>
        <v>229.94560000000001</v>
      </c>
      <c r="CS249">
        <f t="shared" si="227"/>
        <v>33.500799999999998</v>
      </c>
      <c r="CT249">
        <f t="shared" si="228"/>
        <v>89.862399999999994</v>
      </c>
      <c r="CU249">
        <f t="shared" si="229"/>
        <v>0</v>
      </c>
      <c r="CV249">
        <f t="shared" si="230"/>
        <v>1.6674999999999998</v>
      </c>
      <c r="CW249">
        <f t="shared" si="231"/>
        <v>0.47499999999999998</v>
      </c>
      <c r="CX249">
        <f t="shared" si="232"/>
        <v>0</v>
      </c>
      <c r="CY249">
        <f t="shared" si="233"/>
        <v>567.46749999999997</v>
      </c>
      <c r="CZ249">
        <f t="shared" si="234"/>
        <v>350.34949999999998</v>
      </c>
      <c r="DC249" t="s">
        <v>3</v>
      </c>
      <c r="DD249" t="s">
        <v>3</v>
      </c>
      <c r="DE249" t="s">
        <v>81</v>
      </c>
      <c r="DF249" t="s">
        <v>81</v>
      </c>
      <c r="DG249" t="s">
        <v>82</v>
      </c>
      <c r="DH249" t="s">
        <v>3</v>
      </c>
      <c r="DI249" t="s">
        <v>82</v>
      </c>
      <c r="DJ249" t="s">
        <v>81</v>
      </c>
      <c r="DK249" t="s">
        <v>3</v>
      </c>
      <c r="DL249" t="s">
        <v>3</v>
      </c>
      <c r="DM249" t="s">
        <v>3</v>
      </c>
      <c r="DN249">
        <v>0</v>
      </c>
      <c r="DO249">
        <v>0</v>
      </c>
      <c r="DP249">
        <v>1</v>
      </c>
      <c r="DQ249">
        <v>1</v>
      </c>
      <c r="DU249">
        <v>1013</v>
      </c>
      <c r="DV249" t="s">
        <v>37</v>
      </c>
      <c r="DW249" t="s">
        <v>37</v>
      </c>
      <c r="DX249">
        <v>1</v>
      </c>
      <c r="EE249">
        <v>39174534</v>
      </c>
      <c r="EF249">
        <v>2</v>
      </c>
      <c r="EG249" t="s">
        <v>17</v>
      </c>
      <c r="EH249">
        <v>0</v>
      </c>
      <c r="EI249" t="s">
        <v>3</v>
      </c>
      <c r="EJ249">
        <v>1</v>
      </c>
      <c r="EK249">
        <v>20001</v>
      </c>
      <c r="EL249" t="s">
        <v>42</v>
      </c>
      <c r="EM249" t="s">
        <v>43</v>
      </c>
      <c r="EO249" t="s">
        <v>85</v>
      </c>
      <c r="EQ249">
        <v>0</v>
      </c>
      <c r="ER249">
        <v>47.48</v>
      </c>
      <c r="ES249">
        <v>4.37</v>
      </c>
      <c r="ET249">
        <v>30.26</v>
      </c>
      <c r="EU249">
        <v>4.41</v>
      </c>
      <c r="EV249">
        <v>12.85</v>
      </c>
      <c r="EW249">
        <v>1.45</v>
      </c>
      <c r="EX249">
        <v>0.38</v>
      </c>
      <c r="EY249">
        <v>0</v>
      </c>
      <c r="FQ249">
        <v>0</v>
      </c>
      <c r="FR249">
        <f t="shared" si="235"/>
        <v>0</v>
      </c>
      <c r="FS249">
        <v>0</v>
      </c>
      <c r="FT249" t="s">
        <v>20</v>
      </c>
      <c r="FU249" t="s">
        <v>21</v>
      </c>
      <c r="FX249">
        <v>115.2</v>
      </c>
      <c r="FY249">
        <v>70.55</v>
      </c>
      <c r="GA249" t="s">
        <v>3</v>
      </c>
      <c r="GD249">
        <v>0</v>
      </c>
      <c r="GF249">
        <v>2035923170</v>
      </c>
      <c r="GG249">
        <v>1</v>
      </c>
      <c r="GH249">
        <v>1</v>
      </c>
      <c r="GI249">
        <v>4</v>
      </c>
      <c r="GJ249">
        <v>0</v>
      </c>
      <c r="GK249">
        <f>ROUND(R249*(R12)/100,2)</f>
        <v>0</v>
      </c>
      <c r="GL249">
        <f t="shared" si="236"/>
        <v>0</v>
      </c>
      <c r="GM249">
        <f t="shared" si="237"/>
        <v>2303.33</v>
      </c>
      <c r="GN249">
        <f t="shared" si="238"/>
        <v>2303.33</v>
      </c>
      <c r="GO249">
        <f t="shared" si="239"/>
        <v>0</v>
      </c>
      <c r="GP249">
        <f t="shared" si="240"/>
        <v>0</v>
      </c>
      <c r="GR249">
        <v>0</v>
      </c>
      <c r="GS249">
        <v>3</v>
      </c>
      <c r="GT249">
        <v>0</v>
      </c>
      <c r="GU249" t="s">
        <v>3</v>
      </c>
      <c r="GV249">
        <f t="shared" si="241"/>
        <v>0</v>
      </c>
      <c r="GW249">
        <v>1</v>
      </c>
      <c r="GX249">
        <f t="shared" si="242"/>
        <v>0</v>
      </c>
      <c r="HA249">
        <v>0</v>
      </c>
      <c r="HB249">
        <v>0</v>
      </c>
      <c r="IK249">
        <v>0</v>
      </c>
    </row>
    <row r="250" spans="1:245" x14ac:dyDescent="0.2">
      <c r="A250">
        <v>18</v>
      </c>
      <c r="B250">
        <v>1</v>
      </c>
      <c r="C250">
        <v>459</v>
      </c>
      <c r="E250" t="s">
        <v>716</v>
      </c>
      <c r="F250" t="s">
        <v>717</v>
      </c>
      <c r="G250" t="s">
        <v>718</v>
      </c>
      <c r="H250" t="s">
        <v>94</v>
      </c>
      <c r="I250">
        <f>I249*J250</f>
        <v>2</v>
      </c>
      <c r="J250">
        <v>0.5</v>
      </c>
      <c r="O250">
        <f t="shared" si="207"/>
        <v>560.70000000000005</v>
      </c>
      <c r="P250">
        <f t="shared" si="208"/>
        <v>560.70000000000005</v>
      </c>
      <c r="Q250">
        <f t="shared" si="209"/>
        <v>0</v>
      </c>
      <c r="R250">
        <f t="shared" si="210"/>
        <v>0</v>
      </c>
      <c r="S250">
        <f t="shared" si="211"/>
        <v>0</v>
      </c>
      <c r="T250">
        <f t="shared" si="212"/>
        <v>0</v>
      </c>
      <c r="U250">
        <f t="shared" si="213"/>
        <v>0</v>
      </c>
      <c r="V250">
        <f t="shared" si="214"/>
        <v>0</v>
      </c>
      <c r="W250">
        <f t="shared" si="215"/>
        <v>0</v>
      </c>
      <c r="X250">
        <f t="shared" si="216"/>
        <v>0</v>
      </c>
      <c r="Y250">
        <f t="shared" si="217"/>
        <v>0</v>
      </c>
      <c r="AA250">
        <v>39269648</v>
      </c>
      <c r="AB250">
        <f t="shared" si="218"/>
        <v>46.11</v>
      </c>
      <c r="AC250">
        <f t="shared" si="219"/>
        <v>46.11</v>
      </c>
      <c r="AD250">
        <f>ROUND((((ET250)-(EU250))+AE250),2)</f>
        <v>0</v>
      </c>
      <c r="AE250">
        <f>ROUND((EU250),2)</f>
        <v>0</v>
      </c>
      <c r="AF250">
        <f>ROUND((EV250),2)</f>
        <v>0</v>
      </c>
      <c r="AG250">
        <f t="shared" si="221"/>
        <v>0</v>
      </c>
      <c r="AH250">
        <f>(EW250)</f>
        <v>0</v>
      </c>
      <c r="AI250">
        <f>(EX250)</f>
        <v>0</v>
      </c>
      <c r="AJ250">
        <f t="shared" si="223"/>
        <v>0</v>
      </c>
      <c r="AK250">
        <v>46.11</v>
      </c>
      <c r="AL250">
        <v>46.11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115</v>
      </c>
      <c r="AU250">
        <v>71</v>
      </c>
      <c r="AV250">
        <v>1</v>
      </c>
      <c r="AW250">
        <v>1</v>
      </c>
      <c r="AZ250">
        <v>6.08</v>
      </c>
      <c r="BA250">
        <v>1</v>
      </c>
      <c r="BB250">
        <v>1</v>
      </c>
      <c r="BC250">
        <v>6.08</v>
      </c>
      <c r="BD250" t="s">
        <v>3</v>
      </c>
      <c r="BE250" t="s">
        <v>3</v>
      </c>
      <c r="BF250" t="s">
        <v>3</v>
      </c>
      <c r="BG250" t="s">
        <v>3</v>
      </c>
      <c r="BH250">
        <v>3</v>
      </c>
      <c r="BI250">
        <v>1</v>
      </c>
      <c r="BJ250" t="s">
        <v>719</v>
      </c>
      <c r="BM250">
        <v>20001</v>
      </c>
      <c r="BN250">
        <v>0</v>
      </c>
      <c r="BO250" t="s">
        <v>3</v>
      </c>
      <c r="BP250">
        <v>0</v>
      </c>
      <c r="BQ250">
        <v>2</v>
      </c>
      <c r="BR250">
        <v>0</v>
      </c>
      <c r="BS250">
        <v>1</v>
      </c>
      <c r="BT250">
        <v>1</v>
      </c>
      <c r="BU250">
        <v>1</v>
      </c>
      <c r="BV250">
        <v>1</v>
      </c>
      <c r="BW250">
        <v>1</v>
      </c>
      <c r="BX250">
        <v>1</v>
      </c>
      <c r="BY250" t="s">
        <v>3</v>
      </c>
      <c r="BZ250">
        <v>128</v>
      </c>
      <c r="CA250">
        <v>83</v>
      </c>
      <c r="CF250">
        <v>0</v>
      </c>
      <c r="CG250">
        <v>0</v>
      </c>
      <c r="CM250">
        <v>0</v>
      </c>
      <c r="CN250" t="s">
        <v>3</v>
      </c>
      <c r="CO250">
        <v>0</v>
      </c>
      <c r="CP250">
        <f t="shared" si="224"/>
        <v>560.70000000000005</v>
      </c>
      <c r="CQ250">
        <f t="shared" si="225"/>
        <v>280.34879999999998</v>
      </c>
      <c r="CR250">
        <f t="shared" si="226"/>
        <v>0</v>
      </c>
      <c r="CS250">
        <f t="shared" si="227"/>
        <v>0</v>
      </c>
      <c r="CT250">
        <f t="shared" si="228"/>
        <v>0</v>
      </c>
      <c r="CU250">
        <f t="shared" si="229"/>
        <v>0</v>
      </c>
      <c r="CV250">
        <f t="shared" si="230"/>
        <v>0</v>
      </c>
      <c r="CW250">
        <f t="shared" si="231"/>
        <v>0</v>
      </c>
      <c r="CX250">
        <f t="shared" si="232"/>
        <v>0</v>
      </c>
      <c r="CY250">
        <f t="shared" si="233"/>
        <v>0</v>
      </c>
      <c r="CZ250">
        <f t="shared" si="234"/>
        <v>0</v>
      </c>
      <c r="DC250" t="s">
        <v>3</v>
      </c>
      <c r="DD250" t="s">
        <v>3</v>
      </c>
      <c r="DE250" t="s">
        <v>3</v>
      </c>
      <c r="DF250" t="s">
        <v>3</v>
      </c>
      <c r="DG250" t="s">
        <v>3</v>
      </c>
      <c r="DH250" t="s">
        <v>3</v>
      </c>
      <c r="DI250" t="s">
        <v>3</v>
      </c>
      <c r="DJ250" t="s">
        <v>3</v>
      </c>
      <c r="DK250" t="s">
        <v>3</v>
      </c>
      <c r="DL250" t="s">
        <v>3</v>
      </c>
      <c r="DM250" t="s">
        <v>3</v>
      </c>
      <c r="DN250">
        <v>0</v>
      </c>
      <c r="DO250">
        <v>0</v>
      </c>
      <c r="DP250">
        <v>1</v>
      </c>
      <c r="DQ250">
        <v>1</v>
      </c>
      <c r="DU250">
        <v>1010</v>
      </c>
      <c r="DV250" t="s">
        <v>94</v>
      </c>
      <c r="DW250" t="s">
        <v>94</v>
      </c>
      <c r="DX250">
        <v>1</v>
      </c>
      <c r="EE250">
        <v>39174534</v>
      </c>
      <c r="EF250">
        <v>2</v>
      </c>
      <c r="EG250" t="s">
        <v>17</v>
      </c>
      <c r="EH250">
        <v>0</v>
      </c>
      <c r="EI250" t="s">
        <v>3</v>
      </c>
      <c r="EJ250">
        <v>1</v>
      </c>
      <c r="EK250">
        <v>20001</v>
      </c>
      <c r="EL250" t="s">
        <v>42</v>
      </c>
      <c r="EM250" t="s">
        <v>43</v>
      </c>
      <c r="EO250" t="s">
        <v>3</v>
      </c>
      <c r="EQ250">
        <v>0</v>
      </c>
      <c r="ER250">
        <v>46.11</v>
      </c>
      <c r="ES250">
        <v>46.11</v>
      </c>
      <c r="ET250">
        <v>0</v>
      </c>
      <c r="EU250">
        <v>0</v>
      </c>
      <c r="EV250">
        <v>0</v>
      </c>
      <c r="EW250">
        <v>0</v>
      </c>
      <c r="EX250">
        <v>0</v>
      </c>
      <c r="FQ250">
        <v>0</v>
      </c>
      <c r="FR250">
        <f t="shared" si="235"/>
        <v>0</v>
      </c>
      <c r="FS250">
        <v>0</v>
      </c>
      <c r="FT250" t="s">
        <v>20</v>
      </c>
      <c r="FU250" t="s">
        <v>21</v>
      </c>
      <c r="FX250">
        <v>115.2</v>
      </c>
      <c r="FY250">
        <v>70.55</v>
      </c>
      <c r="GA250" t="s">
        <v>3</v>
      </c>
      <c r="GD250">
        <v>0</v>
      </c>
      <c r="GF250">
        <v>-1818624231</v>
      </c>
      <c r="GG250">
        <v>1</v>
      </c>
      <c r="GH250">
        <v>1</v>
      </c>
      <c r="GI250">
        <v>4</v>
      </c>
      <c r="GJ250">
        <v>0</v>
      </c>
      <c r="GK250">
        <f>ROUND(R250*(R12)/100,2)</f>
        <v>0</v>
      </c>
      <c r="GL250">
        <f t="shared" si="236"/>
        <v>0</v>
      </c>
      <c r="GM250">
        <f t="shared" si="237"/>
        <v>560.70000000000005</v>
      </c>
      <c r="GN250">
        <f t="shared" si="238"/>
        <v>560.70000000000005</v>
      </c>
      <c r="GO250">
        <f t="shared" si="239"/>
        <v>0</v>
      </c>
      <c r="GP250">
        <f t="shared" si="240"/>
        <v>0</v>
      </c>
      <c r="GR250">
        <v>0</v>
      </c>
      <c r="GS250">
        <v>3</v>
      </c>
      <c r="GT250">
        <v>0</v>
      </c>
      <c r="GU250" t="s">
        <v>3</v>
      </c>
      <c r="GV250">
        <f t="shared" si="241"/>
        <v>0</v>
      </c>
      <c r="GW250">
        <v>1</v>
      </c>
      <c r="GX250">
        <f t="shared" si="242"/>
        <v>0</v>
      </c>
      <c r="HA250">
        <v>0</v>
      </c>
      <c r="HB250">
        <v>0</v>
      </c>
      <c r="IK250">
        <v>0</v>
      </c>
    </row>
    <row r="251" spans="1:245" x14ac:dyDescent="0.2">
      <c r="A251">
        <v>18</v>
      </c>
      <c r="B251">
        <v>1</v>
      </c>
      <c r="C251">
        <v>460</v>
      </c>
      <c r="E251" t="s">
        <v>720</v>
      </c>
      <c r="F251" t="s">
        <v>721</v>
      </c>
      <c r="G251" t="s">
        <v>722</v>
      </c>
      <c r="H251" t="s">
        <v>94</v>
      </c>
      <c r="I251">
        <f>I249*J251</f>
        <v>2</v>
      </c>
      <c r="J251">
        <v>0.5</v>
      </c>
      <c r="O251">
        <f t="shared" si="207"/>
        <v>859.83</v>
      </c>
      <c r="P251">
        <f t="shared" si="208"/>
        <v>859.83</v>
      </c>
      <c r="Q251">
        <f t="shared" si="209"/>
        <v>0</v>
      </c>
      <c r="R251">
        <f t="shared" si="210"/>
        <v>0</v>
      </c>
      <c r="S251">
        <f t="shared" si="211"/>
        <v>0</v>
      </c>
      <c r="T251">
        <f t="shared" si="212"/>
        <v>0</v>
      </c>
      <c r="U251">
        <f t="shared" si="213"/>
        <v>0</v>
      </c>
      <c r="V251">
        <f t="shared" si="214"/>
        <v>0</v>
      </c>
      <c r="W251">
        <f t="shared" si="215"/>
        <v>0</v>
      </c>
      <c r="X251">
        <f t="shared" si="216"/>
        <v>0</v>
      </c>
      <c r="Y251">
        <f t="shared" si="217"/>
        <v>0</v>
      </c>
      <c r="AA251">
        <v>39269648</v>
      </c>
      <c r="AB251">
        <f t="shared" si="218"/>
        <v>70.709999999999994</v>
      </c>
      <c r="AC251">
        <f t="shared" si="219"/>
        <v>70.709999999999994</v>
      </c>
      <c r="AD251">
        <f>ROUND((((ET251)-(EU251))+AE251),2)</f>
        <v>0</v>
      </c>
      <c r="AE251">
        <f>ROUND((EU251),2)</f>
        <v>0</v>
      </c>
      <c r="AF251">
        <f>ROUND((EV251),2)</f>
        <v>0</v>
      </c>
      <c r="AG251">
        <f t="shared" si="221"/>
        <v>0</v>
      </c>
      <c r="AH251">
        <f>(EW251)</f>
        <v>0</v>
      </c>
      <c r="AI251">
        <f>(EX251)</f>
        <v>0</v>
      </c>
      <c r="AJ251">
        <f t="shared" si="223"/>
        <v>0</v>
      </c>
      <c r="AK251">
        <v>70.709999999999994</v>
      </c>
      <c r="AL251">
        <v>70.709999999999994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115</v>
      </c>
      <c r="AU251">
        <v>71</v>
      </c>
      <c r="AV251">
        <v>1</v>
      </c>
      <c r="AW251">
        <v>1</v>
      </c>
      <c r="AZ251">
        <v>6.08</v>
      </c>
      <c r="BA251">
        <v>1</v>
      </c>
      <c r="BB251">
        <v>1</v>
      </c>
      <c r="BC251">
        <v>6.08</v>
      </c>
      <c r="BD251" t="s">
        <v>3</v>
      </c>
      <c r="BE251" t="s">
        <v>3</v>
      </c>
      <c r="BF251" t="s">
        <v>3</v>
      </c>
      <c r="BG251" t="s">
        <v>3</v>
      </c>
      <c r="BH251">
        <v>3</v>
      </c>
      <c r="BI251">
        <v>1</v>
      </c>
      <c r="BJ251" t="s">
        <v>723</v>
      </c>
      <c r="BM251">
        <v>20001</v>
      </c>
      <c r="BN251">
        <v>0</v>
      </c>
      <c r="BO251" t="s">
        <v>3</v>
      </c>
      <c r="BP251">
        <v>0</v>
      </c>
      <c r="BQ251">
        <v>2</v>
      </c>
      <c r="BR251">
        <v>0</v>
      </c>
      <c r="BS251">
        <v>1</v>
      </c>
      <c r="BT251">
        <v>1</v>
      </c>
      <c r="BU251">
        <v>1</v>
      </c>
      <c r="BV251">
        <v>1</v>
      </c>
      <c r="BW251">
        <v>1</v>
      </c>
      <c r="BX251">
        <v>1</v>
      </c>
      <c r="BY251" t="s">
        <v>3</v>
      </c>
      <c r="BZ251">
        <v>128</v>
      </c>
      <c r="CA251">
        <v>83</v>
      </c>
      <c r="CF251">
        <v>0</v>
      </c>
      <c r="CG251">
        <v>0</v>
      </c>
      <c r="CM251">
        <v>0</v>
      </c>
      <c r="CN251" t="s">
        <v>3</v>
      </c>
      <c r="CO251">
        <v>0</v>
      </c>
      <c r="CP251">
        <f t="shared" si="224"/>
        <v>859.83</v>
      </c>
      <c r="CQ251">
        <f t="shared" si="225"/>
        <v>429.91679999999997</v>
      </c>
      <c r="CR251">
        <f t="shared" si="226"/>
        <v>0</v>
      </c>
      <c r="CS251">
        <f t="shared" si="227"/>
        <v>0</v>
      </c>
      <c r="CT251">
        <f t="shared" si="228"/>
        <v>0</v>
      </c>
      <c r="CU251">
        <f t="shared" si="229"/>
        <v>0</v>
      </c>
      <c r="CV251">
        <f t="shared" si="230"/>
        <v>0</v>
      </c>
      <c r="CW251">
        <f t="shared" si="231"/>
        <v>0</v>
      </c>
      <c r="CX251">
        <f t="shared" si="232"/>
        <v>0</v>
      </c>
      <c r="CY251">
        <f t="shared" si="233"/>
        <v>0</v>
      </c>
      <c r="CZ251">
        <f t="shared" si="234"/>
        <v>0</v>
      </c>
      <c r="DC251" t="s">
        <v>3</v>
      </c>
      <c r="DD251" t="s">
        <v>3</v>
      </c>
      <c r="DE251" t="s">
        <v>3</v>
      </c>
      <c r="DF251" t="s">
        <v>3</v>
      </c>
      <c r="DG251" t="s">
        <v>3</v>
      </c>
      <c r="DH251" t="s">
        <v>3</v>
      </c>
      <c r="DI251" t="s">
        <v>3</v>
      </c>
      <c r="DJ251" t="s">
        <v>3</v>
      </c>
      <c r="DK251" t="s">
        <v>3</v>
      </c>
      <c r="DL251" t="s">
        <v>3</v>
      </c>
      <c r="DM251" t="s">
        <v>3</v>
      </c>
      <c r="DN251">
        <v>0</v>
      </c>
      <c r="DO251">
        <v>0</v>
      </c>
      <c r="DP251">
        <v>1</v>
      </c>
      <c r="DQ251">
        <v>1</v>
      </c>
      <c r="DU251">
        <v>1010</v>
      </c>
      <c r="DV251" t="s">
        <v>94</v>
      </c>
      <c r="DW251" t="s">
        <v>94</v>
      </c>
      <c r="DX251">
        <v>1</v>
      </c>
      <c r="EE251">
        <v>39174534</v>
      </c>
      <c r="EF251">
        <v>2</v>
      </c>
      <c r="EG251" t="s">
        <v>17</v>
      </c>
      <c r="EH251">
        <v>0</v>
      </c>
      <c r="EI251" t="s">
        <v>3</v>
      </c>
      <c r="EJ251">
        <v>1</v>
      </c>
      <c r="EK251">
        <v>20001</v>
      </c>
      <c r="EL251" t="s">
        <v>42</v>
      </c>
      <c r="EM251" t="s">
        <v>43</v>
      </c>
      <c r="EO251" t="s">
        <v>3</v>
      </c>
      <c r="EQ251">
        <v>0</v>
      </c>
      <c r="ER251">
        <v>70.709999999999994</v>
      </c>
      <c r="ES251">
        <v>70.709999999999994</v>
      </c>
      <c r="ET251">
        <v>0</v>
      </c>
      <c r="EU251">
        <v>0</v>
      </c>
      <c r="EV251">
        <v>0</v>
      </c>
      <c r="EW251">
        <v>0</v>
      </c>
      <c r="EX251">
        <v>0</v>
      </c>
      <c r="FQ251">
        <v>0</v>
      </c>
      <c r="FR251">
        <f t="shared" si="235"/>
        <v>0</v>
      </c>
      <c r="FS251">
        <v>0</v>
      </c>
      <c r="FT251" t="s">
        <v>20</v>
      </c>
      <c r="FU251" t="s">
        <v>21</v>
      </c>
      <c r="FX251">
        <v>115.2</v>
      </c>
      <c r="FY251">
        <v>70.55</v>
      </c>
      <c r="GA251" t="s">
        <v>3</v>
      </c>
      <c r="GD251">
        <v>0</v>
      </c>
      <c r="GF251">
        <v>534631341</v>
      </c>
      <c r="GG251">
        <v>1</v>
      </c>
      <c r="GH251">
        <v>1</v>
      </c>
      <c r="GI251">
        <v>4</v>
      </c>
      <c r="GJ251">
        <v>0</v>
      </c>
      <c r="GK251">
        <f>ROUND(R251*(R12)/100,2)</f>
        <v>0</v>
      </c>
      <c r="GL251">
        <f t="shared" si="236"/>
        <v>0</v>
      </c>
      <c r="GM251">
        <f t="shared" si="237"/>
        <v>859.83</v>
      </c>
      <c r="GN251">
        <f t="shared" si="238"/>
        <v>859.83</v>
      </c>
      <c r="GO251">
        <f t="shared" si="239"/>
        <v>0</v>
      </c>
      <c r="GP251">
        <f t="shared" si="240"/>
        <v>0</v>
      </c>
      <c r="GR251">
        <v>0</v>
      </c>
      <c r="GS251">
        <v>3</v>
      </c>
      <c r="GT251">
        <v>0</v>
      </c>
      <c r="GU251" t="s">
        <v>3</v>
      </c>
      <c r="GV251">
        <f t="shared" si="241"/>
        <v>0</v>
      </c>
      <c r="GW251">
        <v>1</v>
      </c>
      <c r="GX251">
        <f t="shared" si="242"/>
        <v>0</v>
      </c>
      <c r="HA251">
        <v>0</v>
      </c>
      <c r="HB251">
        <v>0</v>
      </c>
      <c r="IK251">
        <v>0</v>
      </c>
    </row>
    <row r="252" spans="1:245" x14ac:dyDescent="0.2">
      <c r="A252">
        <v>17</v>
      </c>
      <c r="B252">
        <v>1</v>
      </c>
      <c r="C252">
        <f>ROW(SmtRes!A468)</f>
        <v>468</v>
      </c>
      <c r="D252">
        <f>ROW(EtalonRes!A463)</f>
        <v>463</v>
      </c>
      <c r="E252" t="s">
        <v>724</v>
      </c>
      <c r="F252" t="s">
        <v>725</v>
      </c>
      <c r="G252" t="s">
        <v>726</v>
      </c>
      <c r="H252" t="s">
        <v>37</v>
      </c>
      <c r="I252">
        <v>1</v>
      </c>
      <c r="J252">
        <v>0</v>
      </c>
      <c r="O252">
        <f t="shared" si="207"/>
        <v>96.66</v>
      </c>
      <c r="P252">
        <f t="shared" si="208"/>
        <v>18.600000000000001</v>
      </c>
      <c r="Q252">
        <f t="shared" si="209"/>
        <v>13.86</v>
      </c>
      <c r="R252">
        <f t="shared" si="210"/>
        <v>0.91</v>
      </c>
      <c r="S252">
        <f t="shared" si="211"/>
        <v>64.2</v>
      </c>
      <c r="T252">
        <f t="shared" si="212"/>
        <v>0</v>
      </c>
      <c r="U252">
        <f t="shared" si="213"/>
        <v>1.1499999999999999</v>
      </c>
      <c r="V252">
        <f t="shared" si="214"/>
        <v>1.2500000000000001E-2</v>
      </c>
      <c r="W252">
        <f t="shared" si="215"/>
        <v>0</v>
      </c>
      <c r="X252">
        <f t="shared" si="216"/>
        <v>74.88</v>
      </c>
      <c r="Y252">
        <f t="shared" si="217"/>
        <v>46.23</v>
      </c>
      <c r="AA252">
        <v>39269648</v>
      </c>
      <c r="AB252">
        <f t="shared" si="218"/>
        <v>15.9</v>
      </c>
      <c r="AC252">
        <f t="shared" si="219"/>
        <v>3.06</v>
      </c>
      <c r="AD252">
        <f>ROUND(((((ET252*1.25))-((EU252*1.25)))+AE252),2)</f>
        <v>2.2799999999999998</v>
      </c>
      <c r="AE252">
        <f>ROUND(((EU252*1.25)),2)</f>
        <v>0.15</v>
      </c>
      <c r="AF252">
        <f>ROUND(((EV252*1.15)),2)</f>
        <v>10.56</v>
      </c>
      <c r="AG252">
        <f t="shared" si="221"/>
        <v>0</v>
      </c>
      <c r="AH252">
        <f>((EW252*1.15))</f>
        <v>1.1499999999999999</v>
      </c>
      <c r="AI252">
        <f>((EX252*1.25))</f>
        <v>1.2500000000000001E-2</v>
      </c>
      <c r="AJ252">
        <f t="shared" si="223"/>
        <v>0</v>
      </c>
      <c r="AK252">
        <v>14.06</v>
      </c>
      <c r="AL252">
        <v>3.06</v>
      </c>
      <c r="AM252">
        <v>1.82</v>
      </c>
      <c r="AN252">
        <v>0.12</v>
      </c>
      <c r="AO252">
        <v>9.18</v>
      </c>
      <c r="AP252">
        <v>0</v>
      </c>
      <c r="AQ252">
        <v>1</v>
      </c>
      <c r="AR252">
        <v>0.01</v>
      </c>
      <c r="AS252">
        <v>0</v>
      </c>
      <c r="AT252">
        <v>115</v>
      </c>
      <c r="AU252">
        <v>71</v>
      </c>
      <c r="AV252">
        <v>1</v>
      </c>
      <c r="AW252">
        <v>1</v>
      </c>
      <c r="AZ252">
        <v>6.08</v>
      </c>
      <c r="BA252">
        <v>6.08</v>
      </c>
      <c r="BB252">
        <v>6.08</v>
      </c>
      <c r="BC252">
        <v>6.08</v>
      </c>
      <c r="BD252" t="s">
        <v>3</v>
      </c>
      <c r="BE252" t="s">
        <v>3</v>
      </c>
      <c r="BF252" t="s">
        <v>3</v>
      </c>
      <c r="BG252" t="s">
        <v>3</v>
      </c>
      <c r="BH252">
        <v>0</v>
      </c>
      <c r="BI252">
        <v>1</v>
      </c>
      <c r="BJ252" t="s">
        <v>727</v>
      </c>
      <c r="BM252">
        <v>20001</v>
      </c>
      <c r="BN252">
        <v>0</v>
      </c>
      <c r="BO252" t="s">
        <v>3</v>
      </c>
      <c r="BP252">
        <v>0</v>
      </c>
      <c r="BQ252">
        <v>2</v>
      </c>
      <c r="BR252">
        <v>0</v>
      </c>
      <c r="BS252">
        <v>6.08</v>
      </c>
      <c r="BT252">
        <v>1</v>
      </c>
      <c r="BU252">
        <v>1</v>
      </c>
      <c r="BV252">
        <v>1</v>
      </c>
      <c r="BW252">
        <v>1</v>
      </c>
      <c r="BX252">
        <v>1</v>
      </c>
      <c r="BY252" t="s">
        <v>3</v>
      </c>
      <c r="BZ252">
        <v>128</v>
      </c>
      <c r="CA252">
        <v>83</v>
      </c>
      <c r="CF252">
        <v>0</v>
      </c>
      <c r="CG252">
        <v>0</v>
      </c>
      <c r="CM252">
        <v>0</v>
      </c>
      <c r="CN252" t="s">
        <v>1308</v>
      </c>
      <c r="CO252">
        <v>0</v>
      </c>
      <c r="CP252">
        <f t="shared" si="224"/>
        <v>96.66</v>
      </c>
      <c r="CQ252">
        <f t="shared" si="225"/>
        <v>18.604800000000001</v>
      </c>
      <c r="CR252">
        <f t="shared" si="226"/>
        <v>13.862399999999999</v>
      </c>
      <c r="CS252">
        <f t="shared" si="227"/>
        <v>0.91199999999999992</v>
      </c>
      <c r="CT252">
        <f t="shared" si="228"/>
        <v>64.204800000000006</v>
      </c>
      <c r="CU252">
        <f t="shared" si="229"/>
        <v>0</v>
      </c>
      <c r="CV252">
        <f t="shared" si="230"/>
        <v>1.1499999999999999</v>
      </c>
      <c r="CW252">
        <f t="shared" si="231"/>
        <v>1.2500000000000001E-2</v>
      </c>
      <c r="CX252">
        <f t="shared" si="232"/>
        <v>0</v>
      </c>
      <c r="CY252">
        <f t="shared" si="233"/>
        <v>74.876499999999993</v>
      </c>
      <c r="CZ252">
        <f t="shared" si="234"/>
        <v>46.228100000000005</v>
      </c>
      <c r="DC252" t="s">
        <v>3</v>
      </c>
      <c r="DD252" t="s">
        <v>3</v>
      </c>
      <c r="DE252" t="s">
        <v>81</v>
      </c>
      <c r="DF252" t="s">
        <v>81</v>
      </c>
      <c r="DG252" t="s">
        <v>82</v>
      </c>
      <c r="DH252" t="s">
        <v>3</v>
      </c>
      <c r="DI252" t="s">
        <v>82</v>
      </c>
      <c r="DJ252" t="s">
        <v>81</v>
      </c>
      <c r="DK252" t="s">
        <v>3</v>
      </c>
      <c r="DL252" t="s">
        <v>3</v>
      </c>
      <c r="DM252" t="s">
        <v>3</v>
      </c>
      <c r="DN252">
        <v>0</v>
      </c>
      <c r="DO252">
        <v>0</v>
      </c>
      <c r="DP252">
        <v>1</v>
      </c>
      <c r="DQ252">
        <v>1</v>
      </c>
      <c r="DU252">
        <v>1013</v>
      </c>
      <c r="DV252" t="s">
        <v>37</v>
      </c>
      <c r="DW252" t="s">
        <v>37</v>
      </c>
      <c r="DX252">
        <v>1</v>
      </c>
      <c r="EE252">
        <v>39174534</v>
      </c>
      <c r="EF252">
        <v>2</v>
      </c>
      <c r="EG252" t="s">
        <v>17</v>
      </c>
      <c r="EH252">
        <v>0</v>
      </c>
      <c r="EI252" t="s">
        <v>3</v>
      </c>
      <c r="EJ252">
        <v>1</v>
      </c>
      <c r="EK252">
        <v>20001</v>
      </c>
      <c r="EL252" t="s">
        <v>42</v>
      </c>
      <c r="EM252" t="s">
        <v>43</v>
      </c>
      <c r="EO252" t="s">
        <v>85</v>
      </c>
      <c r="EQ252">
        <v>0</v>
      </c>
      <c r="ER252">
        <v>14.06</v>
      </c>
      <c r="ES252">
        <v>3.06</v>
      </c>
      <c r="ET252">
        <v>1.82</v>
      </c>
      <c r="EU252">
        <v>0.12</v>
      </c>
      <c r="EV252">
        <v>9.18</v>
      </c>
      <c r="EW252">
        <v>1</v>
      </c>
      <c r="EX252">
        <v>0.01</v>
      </c>
      <c r="EY252">
        <v>0</v>
      </c>
      <c r="FQ252">
        <v>0</v>
      </c>
      <c r="FR252">
        <f t="shared" si="235"/>
        <v>0</v>
      </c>
      <c r="FS252">
        <v>0</v>
      </c>
      <c r="FT252" t="s">
        <v>20</v>
      </c>
      <c r="FU252" t="s">
        <v>21</v>
      </c>
      <c r="FX252">
        <v>115.2</v>
      </c>
      <c r="FY252">
        <v>70.55</v>
      </c>
      <c r="GA252" t="s">
        <v>3</v>
      </c>
      <c r="GD252">
        <v>0</v>
      </c>
      <c r="GF252">
        <v>-1101072755</v>
      </c>
      <c r="GG252">
        <v>1</v>
      </c>
      <c r="GH252">
        <v>1</v>
      </c>
      <c r="GI252">
        <v>4</v>
      </c>
      <c r="GJ252">
        <v>0</v>
      </c>
      <c r="GK252">
        <f>ROUND(R252*(R12)/100,2)</f>
        <v>0</v>
      </c>
      <c r="GL252">
        <f t="shared" si="236"/>
        <v>0</v>
      </c>
      <c r="GM252">
        <f t="shared" si="237"/>
        <v>217.77</v>
      </c>
      <c r="GN252">
        <f t="shared" si="238"/>
        <v>217.77</v>
      </c>
      <c r="GO252">
        <f t="shared" si="239"/>
        <v>0</v>
      </c>
      <c r="GP252">
        <f t="shared" si="240"/>
        <v>0</v>
      </c>
      <c r="GR252">
        <v>0</v>
      </c>
      <c r="GS252">
        <v>3</v>
      </c>
      <c r="GT252">
        <v>0</v>
      </c>
      <c r="GU252" t="s">
        <v>3</v>
      </c>
      <c r="GV252">
        <f t="shared" si="241"/>
        <v>0</v>
      </c>
      <c r="GW252">
        <v>1</v>
      </c>
      <c r="GX252">
        <f t="shared" si="242"/>
        <v>0</v>
      </c>
      <c r="HA252">
        <v>0</v>
      </c>
      <c r="HB252">
        <v>0</v>
      </c>
      <c r="IK252">
        <v>0</v>
      </c>
    </row>
    <row r="253" spans="1:245" x14ac:dyDescent="0.2">
      <c r="A253">
        <v>18</v>
      </c>
      <c r="B253">
        <v>1</v>
      </c>
      <c r="C253">
        <v>468</v>
      </c>
      <c r="E253" t="s">
        <v>728</v>
      </c>
      <c r="F253" t="s">
        <v>729</v>
      </c>
      <c r="G253" t="s">
        <v>730</v>
      </c>
      <c r="H253" t="s">
        <v>94</v>
      </c>
      <c r="I253">
        <f>I252*J253</f>
        <v>1</v>
      </c>
      <c r="J253">
        <v>1</v>
      </c>
      <c r="O253">
        <f t="shared" si="207"/>
        <v>1465.16</v>
      </c>
      <c r="P253">
        <f t="shared" si="208"/>
        <v>1465.16</v>
      </c>
      <c r="Q253">
        <f t="shared" si="209"/>
        <v>0</v>
      </c>
      <c r="R253">
        <f t="shared" si="210"/>
        <v>0</v>
      </c>
      <c r="S253">
        <f t="shared" si="211"/>
        <v>0</v>
      </c>
      <c r="T253">
        <f t="shared" si="212"/>
        <v>0</v>
      </c>
      <c r="U253">
        <f t="shared" si="213"/>
        <v>0</v>
      </c>
      <c r="V253">
        <f t="shared" si="214"/>
        <v>0</v>
      </c>
      <c r="W253">
        <f t="shared" si="215"/>
        <v>0</v>
      </c>
      <c r="X253">
        <f t="shared" si="216"/>
        <v>0</v>
      </c>
      <c r="Y253">
        <f t="shared" si="217"/>
        <v>0</v>
      </c>
      <c r="AA253">
        <v>39269648</v>
      </c>
      <c r="AB253">
        <f t="shared" si="218"/>
        <v>240.98</v>
      </c>
      <c r="AC253">
        <f t="shared" si="219"/>
        <v>240.98</v>
      </c>
      <c r="AD253">
        <f>ROUND((((ET253)-(EU253))+AE253),2)</f>
        <v>0</v>
      </c>
      <c r="AE253">
        <f>ROUND((EU253),2)</f>
        <v>0</v>
      </c>
      <c r="AF253">
        <f>ROUND((EV253),2)</f>
        <v>0</v>
      </c>
      <c r="AG253">
        <f t="shared" si="221"/>
        <v>0</v>
      </c>
      <c r="AH253">
        <f>(EW253)</f>
        <v>0</v>
      </c>
      <c r="AI253">
        <f>(EX253)</f>
        <v>0</v>
      </c>
      <c r="AJ253">
        <f t="shared" si="223"/>
        <v>0</v>
      </c>
      <c r="AK253">
        <v>240.98</v>
      </c>
      <c r="AL253">
        <v>240.98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115</v>
      </c>
      <c r="AU253">
        <v>71</v>
      </c>
      <c r="AV253">
        <v>1</v>
      </c>
      <c r="AW253">
        <v>1</v>
      </c>
      <c r="AZ253">
        <v>6.08</v>
      </c>
      <c r="BA253">
        <v>1</v>
      </c>
      <c r="BB253">
        <v>1</v>
      </c>
      <c r="BC253">
        <v>6.08</v>
      </c>
      <c r="BD253" t="s">
        <v>3</v>
      </c>
      <c r="BE253" t="s">
        <v>3</v>
      </c>
      <c r="BF253" t="s">
        <v>3</v>
      </c>
      <c r="BG253" t="s">
        <v>3</v>
      </c>
      <c r="BH253">
        <v>3</v>
      </c>
      <c r="BI253">
        <v>1</v>
      </c>
      <c r="BJ253" t="s">
        <v>731</v>
      </c>
      <c r="BM253">
        <v>20001</v>
      </c>
      <c r="BN253">
        <v>0</v>
      </c>
      <c r="BO253" t="s">
        <v>3</v>
      </c>
      <c r="BP253">
        <v>0</v>
      </c>
      <c r="BQ253">
        <v>2</v>
      </c>
      <c r="BR253">
        <v>0</v>
      </c>
      <c r="BS253">
        <v>1</v>
      </c>
      <c r="BT253">
        <v>1</v>
      </c>
      <c r="BU253">
        <v>1</v>
      </c>
      <c r="BV253">
        <v>1</v>
      </c>
      <c r="BW253">
        <v>1</v>
      </c>
      <c r="BX253">
        <v>1</v>
      </c>
      <c r="BY253" t="s">
        <v>3</v>
      </c>
      <c r="BZ253">
        <v>128</v>
      </c>
      <c r="CA253">
        <v>83</v>
      </c>
      <c r="CF253">
        <v>0</v>
      </c>
      <c r="CG253">
        <v>0</v>
      </c>
      <c r="CM253">
        <v>0</v>
      </c>
      <c r="CN253" t="s">
        <v>3</v>
      </c>
      <c r="CO253">
        <v>0</v>
      </c>
      <c r="CP253">
        <f t="shared" si="224"/>
        <v>1465.16</v>
      </c>
      <c r="CQ253">
        <f t="shared" si="225"/>
        <v>1465.1584</v>
      </c>
      <c r="CR253">
        <f t="shared" si="226"/>
        <v>0</v>
      </c>
      <c r="CS253">
        <f t="shared" si="227"/>
        <v>0</v>
      </c>
      <c r="CT253">
        <f t="shared" si="228"/>
        <v>0</v>
      </c>
      <c r="CU253">
        <f t="shared" si="229"/>
        <v>0</v>
      </c>
      <c r="CV253">
        <f t="shared" si="230"/>
        <v>0</v>
      </c>
      <c r="CW253">
        <f t="shared" si="231"/>
        <v>0</v>
      </c>
      <c r="CX253">
        <f t="shared" si="232"/>
        <v>0</v>
      </c>
      <c r="CY253">
        <f t="shared" si="233"/>
        <v>0</v>
      </c>
      <c r="CZ253">
        <f t="shared" si="234"/>
        <v>0</v>
      </c>
      <c r="DC253" t="s">
        <v>3</v>
      </c>
      <c r="DD253" t="s">
        <v>3</v>
      </c>
      <c r="DE253" t="s">
        <v>3</v>
      </c>
      <c r="DF253" t="s">
        <v>3</v>
      </c>
      <c r="DG253" t="s">
        <v>3</v>
      </c>
      <c r="DH253" t="s">
        <v>3</v>
      </c>
      <c r="DI253" t="s">
        <v>3</v>
      </c>
      <c r="DJ253" t="s">
        <v>3</v>
      </c>
      <c r="DK253" t="s">
        <v>3</v>
      </c>
      <c r="DL253" t="s">
        <v>3</v>
      </c>
      <c r="DM253" t="s">
        <v>3</v>
      </c>
      <c r="DN253">
        <v>0</v>
      </c>
      <c r="DO253">
        <v>0</v>
      </c>
      <c r="DP253">
        <v>1</v>
      </c>
      <c r="DQ253">
        <v>1</v>
      </c>
      <c r="DU253">
        <v>1010</v>
      </c>
      <c r="DV253" t="s">
        <v>94</v>
      </c>
      <c r="DW253" t="s">
        <v>94</v>
      </c>
      <c r="DX253">
        <v>1</v>
      </c>
      <c r="EE253">
        <v>39174534</v>
      </c>
      <c r="EF253">
        <v>2</v>
      </c>
      <c r="EG253" t="s">
        <v>17</v>
      </c>
      <c r="EH253">
        <v>0</v>
      </c>
      <c r="EI253" t="s">
        <v>3</v>
      </c>
      <c r="EJ253">
        <v>1</v>
      </c>
      <c r="EK253">
        <v>20001</v>
      </c>
      <c r="EL253" t="s">
        <v>42</v>
      </c>
      <c r="EM253" t="s">
        <v>43</v>
      </c>
      <c r="EO253" t="s">
        <v>3</v>
      </c>
      <c r="EQ253">
        <v>0</v>
      </c>
      <c r="ER253">
        <v>240.98</v>
      </c>
      <c r="ES253">
        <v>240.98</v>
      </c>
      <c r="ET253">
        <v>0</v>
      </c>
      <c r="EU253">
        <v>0</v>
      </c>
      <c r="EV253">
        <v>0</v>
      </c>
      <c r="EW253">
        <v>0</v>
      </c>
      <c r="EX253">
        <v>0</v>
      </c>
      <c r="FQ253">
        <v>0</v>
      </c>
      <c r="FR253">
        <f t="shared" si="235"/>
        <v>0</v>
      </c>
      <c r="FS253">
        <v>0</v>
      </c>
      <c r="FT253" t="s">
        <v>20</v>
      </c>
      <c r="FU253" t="s">
        <v>21</v>
      </c>
      <c r="FX253">
        <v>115.2</v>
      </c>
      <c r="FY253">
        <v>70.55</v>
      </c>
      <c r="GA253" t="s">
        <v>3</v>
      </c>
      <c r="GD253">
        <v>0</v>
      </c>
      <c r="GF253">
        <v>-1992769824</v>
      </c>
      <c r="GG253">
        <v>1</v>
      </c>
      <c r="GH253">
        <v>1</v>
      </c>
      <c r="GI253">
        <v>4</v>
      </c>
      <c r="GJ253">
        <v>0</v>
      </c>
      <c r="GK253">
        <f>ROUND(R253*(R12)/100,2)</f>
        <v>0</v>
      </c>
      <c r="GL253">
        <f t="shared" si="236"/>
        <v>0</v>
      </c>
      <c r="GM253">
        <f t="shared" si="237"/>
        <v>1465.16</v>
      </c>
      <c r="GN253">
        <f t="shared" si="238"/>
        <v>1465.16</v>
      </c>
      <c r="GO253">
        <f t="shared" si="239"/>
        <v>0</v>
      </c>
      <c r="GP253">
        <f t="shared" si="240"/>
        <v>0</v>
      </c>
      <c r="GR253">
        <v>0</v>
      </c>
      <c r="GS253">
        <v>3</v>
      </c>
      <c r="GT253">
        <v>0</v>
      </c>
      <c r="GU253" t="s">
        <v>3</v>
      </c>
      <c r="GV253">
        <f t="shared" si="241"/>
        <v>0</v>
      </c>
      <c r="GW253">
        <v>1</v>
      </c>
      <c r="GX253">
        <f t="shared" si="242"/>
        <v>0</v>
      </c>
      <c r="HA253">
        <v>0</v>
      </c>
      <c r="HB253">
        <v>0</v>
      </c>
      <c r="IK253">
        <v>0</v>
      </c>
    </row>
    <row r="254" spans="1:245" x14ac:dyDescent="0.2">
      <c r="A254">
        <v>17</v>
      </c>
      <c r="B254">
        <v>1</v>
      </c>
      <c r="C254">
        <f>ROW(SmtRes!A478)</f>
        <v>478</v>
      </c>
      <c r="D254">
        <f>ROW(EtalonRes!A473)</f>
        <v>473</v>
      </c>
      <c r="E254" t="s">
        <v>732</v>
      </c>
      <c r="F254" t="s">
        <v>733</v>
      </c>
      <c r="G254" t="s">
        <v>734</v>
      </c>
      <c r="H254" t="s">
        <v>569</v>
      </c>
      <c r="I254">
        <v>0.1</v>
      </c>
      <c r="J254">
        <v>0</v>
      </c>
      <c r="O254">
        <f t="shared" si="207"/>
        <v>285.60000000000002</v>
      </c>
      <c r="P254">
        <f t="shared" si="208"/>
        <v>60.67</v>
      </c>
      <c r="Q254">
        <f t="shared" si="209"/>
        <v>7.77</v>
      </c>
      <c r="R254">
        <f t="shared" si="210"/>
        <v>0.44</v>
      </c>
      <c r="S254">
        <f t="shared" si="211"/>
        <v>217.16</v>
      </c>
      <c r="T254">
        <f t="shared" si="212"/>
        <v>0</v>
      </c>
      <c r="U254">
        <f t="shared" si="213"/>
        <v>4.187149999999999</v>
      </c>
      <c r="V254">
        <f t="shared" si="214"/>
        <v>6.2500000000000003E-3</v>
      </c>
      <c r="W254">
        <f t="shared" si="215"/>
        <v>0</v>
      </c>
      <c r="X254">
        <f t="shared" si="216"/>
        <v>250.24</v>
      </c>
      <c r="Y254">
        <f t="shared" si="217"/>
        <v>154.5</v>
      </c>
      <c r="AA254">
        <v>39269648</v>
      </c>
      <c r="AB254">
        <f t="shared" si="218"/>
        <v>469.73</v>
      </c>
      <c r="AC254">
        <f t="shared" si="219"/>
        <v>99.78</v>
      </c>
      <c r="AD254">
        <f>ROUND(((((ET254*1.25))-((EU254*1.25)))+AE254),2)</f>
        <v>12.78</v>
      </c>
      <c r="AE254">
        <f>ROUND(((EU254*1.25)),2)</f>
        <v>0.73</v>
      </c>
      <c r="AF254">
        <f>ROUND(((EV254*1.15)),2)</f>
        <v>357.17</v>
      </c>
      <c r="AG254">
        <f t="shared" si="221"/>
        <v>0</v>
      </c>
      <c r="AH254">
        <f>((EW254*1.15))</f>
        <v>41.87149999999999</v>
      </c>
      <c r="AI254">
        <f>((EX254*1.25))</f>
        <v>6.25E-2</v>
      </c>
      <c r="AJ254">
        <f t="shared" si="223"/>
        <v>0</v>
      </c>
      <c r="AK254">
        <v>420.58</v>
      </c>
      <c r="AL254">
        <v>99.78</v>
      </c>
      <c r="AM254">
        <v>10.220000000000001</v>
      </c>
      <c r="AN254">
        <v>0.57999999999999996</v>
      </c>
      <c r="AO254">
        <v>310.58</v>
      </c>
      <c r="AP254">
        <v>0</v>
      </c>
      <c r="AQ254">
        <v>36.409999999999997</v>
      </c>
      <c r="AR254">
        <v>0.05</v>
      </c>
      <c r="AS254">
        <v>0</v>
      </c>
      <c r="AT254">
        <v>115</v>
      </c>
      <c r="AU254">
        <v>71</v>
      </c>
      <c r="AV254">
        <v>1</v>
      </c>
      <c r="AW254">
        <v>1</v>
      </c>
      <c r="AZ254">
        <v>6.08</v>
      </c>
      <c r="BA254">
        <v>6.08</v>
      </c>
      <c r="BB254">
        <v>6.08</v>
      </c>
      <c r="BC254">
        <v>6.08</v>
      </c>
      <c r="BD254" t="s">
        <v>3</v>
      </c>
      <c r="BE254" t="s">
        <v>3</v>
      </c>
      <c r="BF254" t="s">
        <v>3</v>
      </c>
      <c r="BG254" t="s">
        <v>3</v>
      </c>
      <c r="BH254">
        <v>0</v>
      </c>
      <c r="BI254">
        <v>1</v>
      </c>
      <c r="BJ254" t="s">
        <v>735</v>
      </c>
      <c r="BM254">
        <v>20001</v>
      </c>
      <c r="BN254">
        <v>0</v>
      </c>
      <c r="BO254" t="s">
        <v>3</v>
      </c>
      <c r="BP254">
        <v>0</v>
      </c>
      <c r="BQ254">
        <v>2</v>
      </c>
      <c r="BR254">
        <v>0</v>
      </c>
      <c r="BS254">
        <v>6.08</v>
      </c>
      <c r="BT254">
        <v>1</v>
      </c>
      <c r="BU254">
        <v>1</v>
      </c>
      <c r="BV254">
        <v>1</v>
      </c>
      <c r="BW254">
        <v>1</v>
      </c>
      <c r="BX254">
        <v>1</v>
      </c>
      <c r="BY254" t="s">
        <v>3</v>
      </c>
      <c r="BZ254">
        <v>128</v>
      </c>
      <c r="CA254">
        <v>83</v>
      </c>
      <c r="CF254">
        <v>0</v>
      </c>
      <c r="CG254">
        <v>0</v>
      </c>
      <c r="CM254">
        <v>0</v>
      </c>
      <c r="CN254" t="s">
        <v>1308</v>
      </c>
      <c r="CO254">
        <v>0</v>
      </c>
      <c r="CP254">
        <f t="shared" si="224"/>
        <v>285.60000000000002</v>
      </c>
      <c r="CQ254">
        <f t="shared" si="225"/>
        <v>606.66240000000005</v>
      </c>
      <c r="CR254">
        <f t="shared" si="226"/>
        <v>77.702399999999997</v>
      </c>
      <c r="CS254">
        <f t="shared" si="227"/>
        <v>4.4383999999999997</v>
      </c>
      <c r="CT254">
        <f t="shared" si="228"/>
        <v>2171.5936000000002</v>
      </c>
      <c r="CU254">
        <f t="shared" si="229"/>
        <v>0</v>
      </c>
      <c r="CV254">
        <f t="shared" si="230"/>
        <v>41.87149999999999</v>
      </c>
      <c r="CW254">
        <f t="shared" si="231"/>
        <v>6.25E-2</v>
      </c>
      <c r="CX254">
        <f t="shared" si="232"/>
        <v>0</v>
      </c>
      <c r="CY254">
        <f t="shared" si="233"/>
        <v>250.24</v>
      </c>
      <c r="CZ254">
        <f t="shared" si="234"/>
        <v>154.49600000000001</v>
      </c>
      <c r="DC254" t="s">
        <v>3</v>
      </c>
      <c r="DD254" t="s">
        <v>3</v>
      </c>
      <c r="DE254" t="s">
        <v>81</v>
      </c>
      <c r="DF254" t="s">
        <v>81</v>
      </c>
      <c r="DG254" t="s">
        <v>82</v>
      </c>
      <c r="DH254" t="s">
        <v>3</v>
      </c>
      <c r="DI254" t="s">
        <v>82</v>
      </c>
      <c r="DJ254" t="s">
        <v>81</v>
      </c>
      <c r="DK254" t="s">
        <v>3</v>
      </c>
      <c r="DL254" t="s">
        <v>3</v>
      </c>
      <c r="DM254" t="s">
        <v>3</v>
      </c>
      <c r="DN254">
        <v>0</v>
      </c>
      <c r="DO254">
        <v>0</v>
      </c>
      <c r="DP254">
        <v>1</v>
      </c>
      <c r="DQ254">
        <v>1</v>
      </c>
      <c r="DU254">
        <v>1013</v>
      </c>
      <c r="DV254" t="s">
        <v>569</v>
      </c>
      <c r="DW254" t="s">
        <v>569</v>
      </c>
      <c r="DX254">
        <v>1</v>
      </c>
      <c r="EE254">
        <v>39174534</v>
      </c>
      <c r="EF254">
        <v>2</v>
      </c>
      <c r="EG254" t="s">
        <v>17</v>
      </c>
      <c r="EH254">
        <v>0</v>
      </c>
      <c r="EI254" t="s">
        <v>3</v>
      </c>
      <c r="EJ254">
        <v>1</v>
      </c>
      <c r="EK254">
        <v>20001</v>
      </c>
      <c r="EL254" t="s">
        <v>42</v>
      </c>
      <c r="EM254" t="s">
        <v>43</v>
      </c>
      <c r="EO254" t="s">
        <v>85</v>
      </c>
      <c r="EQ254">
        <v>0</v>
      </c>
      <c r="ER254">
        <v>420.58</v>
      </c>
      <c r="ES254">
        <v>99.78</v>
      </c>
      <c r="ET254">
        <v>10.220000000000001</v>
      </c>
      <c r="EU254">
        <v>0.57999999999999996</v>
      </c>
      <c r="EV254">
        <v>310.58</v>
      </c>
      <c r="EW254">
        <v>36.409999999999997</v>
      </c>
      <c r="EX254">
        <v>0.05</v>
      </c>
      <c r="EY254">
        <v>0</v>
      </c>
      <c r="FQ254">
        <v>0</v>
      </c>
      <c r="FR254">
        <f t="shared" si="235"/>
        <v>0</v>
      </c>
      <c r="FS254">
        <v>0</v>
      </c>
      <c r="FT254" t="s">
        <v>20</v>
      </c>
      <c r="FU254" t="s">
        <v>21</v>
      </c>
      <c r="FX254">
        <v>115.2</v>
      </c>
      <c r="FY254">
        <v>70.55</v>
      </c>
      <c r="GA254" t="s">
        <v>3</v>
      </c>
      <c r="GD254">
        <v>0</v>
      </c>
      <c r="GF254">
        <v>-688832223</v>
      </c>
      <c r="GG254">
        <v>1</v>
      </c>
      <c r="GH254">
        <v>1</v>
      </c>
      <c r="GI254">
        <v>4</v>
      </c>
      <c r="GJ254">
        <v>0</v>
      </c>
      <c r="GK254">
        <f>ROUND(R254*(R12)/100,2)</f>
        <v>0</v>
      </c>
      <c r="GL254">
        <f t="shared" si="236"/>
        <v>0</v>
      </c>
      <c r="GM254">
        <f t="shared" si="237"/>
        <v>690.34</v>
      </c>
      <c r="GN254">
        <f t="shared" si="238"/>
        <v>690.34</v>
      </c>
      <c r="GO254">
        <f t="shared" si="239"/>
        <v>0</v>
      </c>
      <c r="GP254">
        <f t="shared" si="240"/>
        <v>0</v>
      </c>
      <c r="GR254">
        <v>0</v>
      </c>
      <c r="GS254">
        <v>3</v>
      </c>
      <c r="GT254">
        <v>0</v>
      </c>
      <c r="GU254" t="s">
        <v>3</v>
      </c>
      <c r="GV254">
        <f t="shared" si="241"/>
        <v>0</v>
      </c>
      <c r="GW254">
        <v>1</v>
      </c>
      <c r="GX254">
        <f t="shared" si="242"/>
        <v>0</v>
      </c>
      <c r="HA254">
        <v>0</v>
      </c>
      <c r="HB254">
        <v>0</v>
      </c>
      <c r="IK254">
        <v>0</v>
      </c>
    </row>
    <row r="255" spans="1:245" x14ac:dyDescent="0.2">
      <c r="A255">
        <v>18</v>
      </c>
      <c r="B255">
        <v>1</v>
      </c>
      <c r="C255">
        <v>478</v>
      </c>
      <c r="E255" t="s">
        <v>736</v>
      </c>
      <c r="F255" t="s">
        <v>737</v>
      </c>
      <c r="G255" t="s">
        <v>738</v>
      </c>
      <c r="H255" t="s">
        <v>94</v>
      </c>
      <c r="I255">
        <f>I254*J255</f>
        <v>1</v>
      </c>
      <c r="J255">
        <v>10</v>
      </c>
      <c r="O255">
        <f t="shared" si="207"/>
        <v>5924.35</v>
      </c>
      <c r="P255">
        <f t="shared" si="208"/>
        <v>5924.35</v>
      </c>
      <c r="Q255">
        <f t="shared" si="209"/>
        <v>0</v>
      </c>
      <c r="R255">
        <f t="shared" si="210"/>
        <v>0</v>
      </c>
      <c r="S255">
        <f t="shared" si="211"/>
        <v>0</v>
      </c>
      <c r="T255">
        <f t="shared" si="212"/>
        <v>0</v>
      </c>
      <c r="U255">
        <f t="shared" si="213"/>
        <v>0</v>
      </c>
      <c r="V255">
        <f t="shared" si="214"/>
        <v>0</v>
      </c>
      <c r="W255">
        <f t="shared" si="215"/>
        <v>0</v>
      </c>
      <c r="X255">
        <f t="shared" si="216"/>
        <v>0</v>
      </c>
      <c r="Y255">
        <f t="shared" si="217"/>
        <v>0</v>
      </c>
      <c r="AA255">
        <v>39269648</v>
      </c>
      <c r="AB255">
        <f t="shared" si="218"/>
        <v>974.4</v>
      </c>
      <c r="AC255">
        <f t="shared" si="219"/>
        <v>974.4</v>
      </c>
      <c r="AD255">
        <f>ROUND((((ET255)-(EU255))+AE255),2)</f>
        <v>0</v>
      </c>
      <c r="AE255">
        <f>ROUND((EU255),2)</f>
        <v>0</v>
      </c>
      <c r="AF255">
        <f>ROUND((EV255),2)</f>
        <v>0</v>
      </c>
      <c r="AG255">
        <f t="shared" si="221"/>
        <v>0</v>
      </c>
      <c r="AH255">
        <f>(EW255)</f>
        <v>0</v>
      </c>
      <c r="AI255">
        <f>(EX255)</f>
        <v>0</v>
      </c>
      <c r="AJ255">
        <f t="shared" si="223"/>
        <v>0</v>
      </c>
      <c r="AK255">
        <v>974.4</v>
      </c>
      <c r="AL255">
        <v>974.4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115</v>
      </c>
      <c r="AU255">
        <v>71</v>
      </c>
      <c r="AV255">
        <v>1</v>
      </c>
      <c r="AW255">
        <v>1</v>
      </c>
      <c r="AZ255">
        <v>6.08</v>
      </c>
      <c r="BA255">
        <v>1</v>
      </c>
      <c r="BB255">
        <v>1</v>
      </c>
      <c r="BC255">
        <v>6.08</v>
      </c>
      <c r="BD255" t="s">
        <v>3</v>
      </c>
      <c r="BE255" t="s">
        <v>3</v>
      </c>
      <c r="BF255" t="s">
        <v>3</v>
      </c>
      <c r="BG255" t="s">
        <v>3</v>
      </c>
      <c r="BH255">
        <v>3</v>
      </c>
      <c r="BI255">
        <v>1</v>
      </c>
      <c r="BJ255" t="s">
        <v>739</v>
      </c>
      <c r="BM255">
        <v>20001</v>
      </c>
      <c r="BN255">
        <v>0</v>
      </c>
      <c r="BO255" t="s">
        <v>3</v>
      </c>
      <c r="BP255">
        <v>0</v>
      </c>
      <c r="BQ255">
        <v>2</v>
      </c>
      <c r="BR255">
        <v>0</v>
      </c>
      <c r="BS255">
        <v>1</v>
      </c>
      <c r="BT255">
        <v>1</v>
      </c>
      <c r="BU255">
        <v>1</v>
      </c>
      <c r="BV255">
        <v>1</v>
      </c>
      <c r="BW255">
        <v>1</v>
      </c>
      <c r="BX255">
        <v>1</v>
      </c>
      <c r="BY255" t="s">
        <v>3</v>
      </c>
      <c r="BZ255">
        <v>128</v>
      </c>
      <c r="CA255">
        <v>83</v>
      </c>
      <c r="CF255">
        <v>0</v>
      </c>
      <c r="CG255">
        <v>0</v>
      </c>
      <c r="CM255">
        <v>0</v>
      </c>
      <c r="CN255" t="s">
        <v>3</v>
      </c>
      <c r="CO255">
        <v>0</v>
      </c>
      <c r="CP255">
        <f t="shared" si="224"/>
        <v>5924.35</v>
      </c>
      <c r="CQ255">
        <f t="shared" si="225"/>
        <v>5924.3519999999999</v>
      </c>
      <c r="CR255">
        <f t="shared" si="226"/>
        <v>0</v>
      </c>
      <c r="CS255">
        <f t="shared" si="227"/>
        <v>0</v>
      </c>
      <c r="CT255">
        <f t="shared" si="228"/>
        <v>0</v>
      </c>
      <c r="CU255">
        <f t="shared" si="229"/>
        <v>0</v>
      </c>
      <c r="CV255">
        <f t="shared" si="230"/>
        <v>0</v>
      </c>
      <c r="CW255">
        <f t="shared" si="231"/>
        <v>0</v>
      </c>
      <c r="CX255">
        <f t="shared" si="232"/>
        <v>0</v>
      </c>
      <c r="CY255">
        <f t="shared" si="233"/>
        <v>0</v>
      </c>
      <c r="CZ255">
        <f t="shared" si="234"/>
        <v>0</v>
      </c>
      <c r="DC255" t="s">
        <v>3</v>
      </c>
      <c r="DD255" t="s">
        <v>3</v>
      </c>
      <c r="DE255" t="s">
        <v>3</v>
      </c>
      <c r="DF255" t="s">
        <v>3</v>
      </c>
      <c r="DG255" t="s">
        <v>3</v>
      </c>
      <c r="DH255" t="s">
        <v>3</v>
      </c>
      <c r="DI255" t="s">
        <v>3</v>
      </c>
      <c r="DJ255" t="s">
        <v>3</v>
      </c>
      <c r="DK255" t="s">
        <v>3</v>
      </c>
      <c r="DL255" t="s">
        <v>3</v>
      </c>
      <c r="DM255" t="s">
        <v>3</v>
      </c>
      <c r="DN255">
        <v>0</v>
      </c>
      <c r="DO255">
        <v>0</v>
      </c>
      <c r="DP255">
        <v>1</v>
      </c>
      <c r="DQ255">
        <v>1</v>
      </c>
      <c r="DU255">
        <v>1010</v>
      </c>
      <c r="DV255" t="s">
        <v>94</v>
      </c>
      <c r="DW255" t="s">
        <v>94</v>
      </c>
      <c r="DX255">
        <v>1</v>
      </c>
      <c r="EE255">
        <v>39174534</v>
      </c>
      <c r="EF255">
        <v>2</v>
      </c>
      <c r="EG255" t="s">
        <v>17</v>
      </c>
      <c r="EH255">
        <v>0</v>
      </c>
      <c r="EI255" t="s">
        <v>3</v>
      </c>
      <c r="EJ255">
        <v>1</v>
      </c>
      <c r="EK255">
        <v>20001</v>
      </c>
      <c r="EL255" t="s">
        <v>42</v>
      </c>
      <c r="EM255" t="s">
        <v>43</v>
      </c>
      <c r="EO255" t="s">
        <v>3</v>
      </c>
      <c r="EQ255">
        <v>0</v>
      </c>
      <c r="ER255">
        <v>974.4</v>
      </c>
      <c r="ES255">
        <v>974.4</v>
      </c>
      <c r="ET255">
        <v>0</v>
      </c>
      <c r="EU255">
        <v>0</v>
      </c>
      <c r="EV255">
        <v>0</v>
      </c>
      <c r="EW255">
        <v>0</v>
      </c>
      <c r="EX255">
        <v>0</v>
      </c>
      <c r="FQ255">
        <v>0</v>
      </c>
      <c r="FR255">
        <f t="shared" si="235"/>
        <v>0</v>
      </c>
      <c r="FS255">
        <v>0</v>
      </c>
      <c r="FT255" t="s">
        <v>20</v>
      </c>
      <c r="FU255" t="s">
        <v>21</v>
      </c>
      <c r="FX255">
        <v>115.2</v>
      </c>
      <c r="FY255">
        <v>70.55</v>
      </c>
      <c r="GA255" t="s">
        <v>3</v>
      </c>
      <c r="GD255">
        <v>0</v>
      </c>
      <c r="GF255">
        <v>-590474276</v>
      </c>
      <c r="GG255">
        <v>1</v>
      </c>
      <c r="GH255">
        <v>1</v>
      </c>
      <c r="GI255">
        <v>4</v>
      </c>
      <c r="GJ255">
        <v>0</v>
      </c>
      <c r="GK255">
        <f>ROUND(R255*(R12)/100,2)</f>
        <v>0</v>
      </c>
      <c r="GL255">
        <f t="shared" si="236"/>
        <v>0</v>
      </c>
      <c r="GM255">
        <f t="shared" si="237"/>
        <v>5924.35</v>
      </c>
      <c r="GN255">
        <f t="shared" si="238"/>
        <v>5924.35</v>
      </c>
      <c r="GO255">
        <f t="shared" si="239"/>
        <v>0</v>
      </c>
      <c r="GP255">
        <f t="shared" si="240"/>
        <v>0</v>
      </c>
      <c r="GR255">
        <v>0</v>
      </c>
      <c r="GS255">
        <v>3</v>
      </c>
      <c r="GT255">
        <v>0</v>
      </c>
      <c r="GU255" t="s">
        <v>3</v>
      </c>
      <c r="GV255">
        <f t="shared" si="241"/>
        <v>0</v>
      </c>
      <c r="GW255">
        <v>1</v>
      </c>
      <c r="GX255">
        <f t="shared" si="242"/>
        <v>0</v>
      </c>
      <c r="HA255">
        <v>0</v>
      </c>
      <c r="HB255">
        <v>0</v>
      </c>
      <c r="IK255">
        <v>0</v>
      </c>
    </row>
    <row r="256" spans="1:245" x14ac:dyDescent="0.2">
      <c r="A256">
        <v>17</v>
      </c>
      <c r="B256">
        <v>1</v>
      </c>
      <c r="C256">
        <f>ROW(SmtRes!A493)</f>
        <v>493</v>
      </c>
      <c r="D256">
        <f>ROW(EtalonRes!A485)</f>
        <v>485</v>
      </c>
      <c r="E256" t="s">
        <v>740</v>
      </c>
      <c r="F256" t="s">
        <v>741</v>
      </c>
      <c r="G256" t="s">
        <v>742</v>
      </c>
      <c r="H256" t="s">
        <v>188</v>
      </c>
      <c r="I256">
        <v>0.89349999999999996</v>
      </c>
      <c r="J256">
        <v>0</v>
      </c>
      <c r="O256">
        <f t="shared" si="207"/>
        <v>8564.4599999999991</v>
      </c>
      <c r="P256">
        <f t="shared" si="208"/>
        <v>2445.59</v>
      </c>
      <c r="Q256">
        <f t="shared" si="209"/>
        <v>375.11</v>
      </c>
      <c r="R256">
        <f t="shared" si="210"/>
        <v>64.59</v>
      </c>
      <c r="S256">
        <f t="shared" si="211"/>
        <v>5743.76</v>
      </c>
      <c r="T256">
        <f t="shared" si="212"/>
        <v>0</v>
      </c>
      <c r="U256">
        <f t="shared" si="213"/>
        <v>96.792854999999989</v>
      </c>
      <c r="V256">
        <f t="shared" si="214"/>
        <v>0.91583749999999986</v>
      </c>
      <c r="W256">
        <f t="shared" si="215"/>
        <v>0</v>
      </c>
      <c r="X256">
        <f t="shared" si="216"/>
        <v>5227.5200000000004</v>
      </c>
      <c r="Y256">
        <f t="shared" si="217"/>
        <v>3485.01</v>
      </c>
      <c r="AA256">
        <v>39269648</v>
      </c>
      <c r="AB256">
        <f t="shared" si="218"/>
        <v>1576.53</v>
      </c>
      <c r="AC256">
        <f t="shared" si="219"/>
        <v>450.18</v>
      </c>
      <c r="AD256">
        <f>ROUND(((((ET256*1.25))-((EU256*1.25)))+AE256),2)</f>
        <v>69.05</v>
      </c>
      <c r="AE256">
        <f>ROUND(((EU256*1.25)),2)</f>
        <v>11.89</v>
      </c>
      <c r="AF256">
        <f>ROUND(((EV256*1.15)),2)</f>
        <v>1057.3</v>
      </c>
      <c r="AG256">
        <f t="shared" si="221"/>
        <v>0</v>
      </c>
      <c r="AH256">
        <f>((EW256*1.15))</f>
        <v>108.33</v>
      </c>
      <c r="AI256">
        <f>((EX256*1.25))</f>
        <v>1.0249999999999999</v>
      </c>
      <c r="AJ256">
        <f t="shared" si="223"/>
        <v>0</v>
      </c>
      <c r="AK256">
        <v>1424.81</v>
      </c>
      <c r="AL256">
        <v>450.18</v>
      </c>
      <c r="AM256">
        <v>55.24</v>
      </c>
      <c r="AN256">
        <v>9.51</v>
      </c>
      <c r="AO256">
        <v>919.39</v>
      </c>
      <c r="AP256">
        <v>0</v>
      </c>
      <c r="AQ256">
        <v>94.2</v>
      </c>
      <c r="AR256">
        <v>0.82</v>
      </c>
      <c r="AS256">
        <v>0</v>
      </c>
      <c r="AT256">
        <v>90</v>
      </c>
      <c r="AU256">
        <v>60</v>
      </c>
      <c r="AV256">
        <v>1</v>
      </c>
      <c r="AW256">
        <v>1</v>
      </c>
      <c r="AZ256">
        <v>6.08</v>
      </c>
      <c r="BA256">
        <v>6.08</v>
      </c>
      <c r="BB256">
        <v>6.08</v>
      </c>
      <c r="BC256">
        <v>6.08</v>
      </c>
      <c r="BD256" t="s">
        <v>3</v>
      </c>
      <c r="BE256" t="s">
        <v>3</v>
      </c>
      <c r="BF256" t="s">
        <v>3</v>
      </c>
      <c r="BG256" t="s">
        <v>3</v>
      </c>
      <c r="BH256">
        <v>0</v>
      </c>
      <c r="BI256">
        <v>1</v>
      </c>
      <c r="BJ256" t="s">
        <v>743</v>
      </c>
      <c r="BM256">
        <v>26001</v>
      </c>
      <c r="BN256">
        <v>0</v>
      </c>
      <c r="BO256" t="s">
        <v>3</v>
      </c>
      <c r="BP256">
        <v>0</v>
      </c>
      <c r="BQ256">
        <v>2</v>
      </c>
      <c r="BR256">
        <v>0</v>
      </c>
      <c r="BS256">
        <v>6.08</v>
      </c>
      <c r="BT256">
        <v>1</v>
      </c>
      <c r="BU256">
        <v>1</v>
      </c>
      <c r="BV256">
        <v>1</v>
      </c>
      <c r="BW256">
        <v>1</v>
      </c>
      <c r="BX256">
        <v>1</v>
      </c>
      <c r="BY256" t="s">
        <v>3</v>
      </c>
      <c r="BZ256">
        <v>100</v>
      </c>
      <c r="CA256">
        <v>70</v>
      </c>
      <c r="CF256">
        <v>0</v>
      </c>
      <c r="CG256">
        <v>0</v>
      </c>
      <c r="CM256">
        <v>0</v>
      </c>
      <c r="CN256" t="s">
        <v>1308</v>
      </c>
      <c r="CO256">
        <v>0</v>
      </c>
      <c r="CP256">
        <f t="shared" si="224"/>
        <v>8564.4600000000009</v>
      </c>
      <c r="CQ256">
        <f t="shared" si="225"/>
        <v>2737.0944</v>
      </c>
      <c r="CR256">
        <f t="shared" si="226"/>
        <v>419.82400000000001</v>
      </c>
      <c r="CS256">
        <f t="shared" si="227"/>
        <v>72.291200000000003</v>
      </c>
      <c r="CT256">
        <f t="shared" si="228"/>
        <v>6428.384</v>
      </c>
      <c r="CU256">
        <f t="shared" si="229"/>
        <v>0</v>
      </c>
      <c r="CV256">
        <f t="shared" si="230"/>
        <v>108.33</v>
      </c>
      <c r="CW256">
        <f t="shared" si="231"/>
        <v>1.0249999999999999</v>
      </c>
      <c r="CX256">
        <f t="shared" si="232"/>
        <v>0</v>
      </c>
      <c r="CY256">
        <f t="shared" si="233"/>
        <v>5227.5150000000003</v>
      </c>
      <c r="CZ256">
        <f t="shared" si="234"/>
        <v>3485.01</v>
      </c>
      <c r="DC256" t="s">
        <v>3</v>
      </c>
      <c r="DD256" t="s">
        <v>3</v>
      </c>
      <c r="DE256" t="s">
        <v>81</v>
      </c>
      <c r="DF256" t="s">
        <v>81</v>
      </c>
      <c r="DG256" t="s">
        <v>82</v>
      </c>
      <c r="DH256" t="s">
        <v>3</v>
      </c>
      <c r="DI256" t="s">
        <v>82</v>
      </c>
      <c r="DJ256" t="s">
        <v>81</v>
      </c>
      <c r="DK256" t="s">
        <v>3</v>
      </c>
      <c r="DL256" t="s">
        <v>3</v>
      </c>
      <c r="DM256" t="s">
        <v>3</v>
      </c>
      <c r="DN256">
        <v>0</v>
      </c>
      <c r="DO256">
        <v>0</v>
      </c>
      <c r="DP256">
        <v>1</v>
      </c>
      <c r="DQ256">
        <v>1</v>
      </c>
      <c r="DU256">
        <v>1007</v>
      </c>
      <c r="DV256" t="s">
        <v>188</v>
      </c>
      <c r="DW256" t="s">
        <v>188</v>
      </c>
      <c r="DX256">
        <v>1</v>
      </c>
      <c r="EE256">
        <v>39174543</v>
      </c>
      <c r="EF256">
        <v>2</v>
      </c>
      <c r="EG256" t="s">
        <v>17</v>
      </c>
      <c r="EH256">
        <v>0</v>
      </c>
      <c r="EI256" t="s">
        <v>3</v>
      </c>
      <c r="EJ256">
        <v>1</v>
      </c>
      <c r="EK256">
        <v>26001</v>
      </c>
      <c r="EL256" t="s">
        <v>744</v>
      </c>
      <c r="EM256" t="s">
        <v>745</v>
      </c>
      <c r="EO256" t="s">
        <v>85</v>
      </c>
      <c r="EQ256">
        <v>0</v>
      </c>
      <c r="ER256">
        <v>1424.81</v>
      </c>
      <c r="ES256">
        <v>450.18</v>
      </c>
      <c r="ET256">
        <v>55.24</v>
      </c>
      <c r="EU256">
        <v>9.51</v>
      </c>
      <c r="EV256">
        <v>919.39</v>
      </c>
      <c r="EW256">
        <v>94.2</v>
      </c>
      <c r="EX256">
        <v>0.82</v>
      </c>
      <c r="EY256">
        <v>0</v>
      </c>
      <c r="FQ256">
        <v>0</v>
      </c>
      <c r="FR256">
        <f t="shared" si="235"/>
        <v>0</v>
      </c>
      <c r="FS256">
        <v>0</v>
      </c>
      <c r="FT256" t="s">
        <v>20</v>
      </c>
      <c r="FU256" t="s">
        <v>21</v>
      </c>
      <c r="FX256">
        <v>90</v>
      </c>
      <c r="FY256">
        <v>59.5</v>
      </c>
      <c r="GA256" t="s">
        <v>3</v>
      </c>
      <c r="GD256">
        <v>0</v>
      </c>
      <c r="GF256">
        <v>-1695389897</v>
      </c>
      <c r="GG256">
        <v>1</v>
      </c>
      <c r="GH256">
        <v>1</v>
      </c>
      <c r="GI256">
        <v>4</v>
      </c>
      <c r="GJ256">
        <v>0</v>
      </c>
      <c r="GK256">
        <f>ROUND(R256*(R12)/100,2)</f>
        <v>0</v>
      </c>
      <c r="GL256">
        <f t="shared" si="236"/>
        <v>0</v>
      </c>
      <c r="GM256">
        <f t="shared" si="237"/>
        <v>17276.990000000002</v>
      </c>
      <c r="GN256">
        <f t="shared" si="238"/>
        <v>17276.990000000002</v>
      </c>
      <c r="GO256">
        <f t="shared" si="239"/>
        <v>0</v>
      </c>
      <c r="GP256">
        <f t="shared" si="240"/>
        <v>0</v>
      </c>
      <c r="GR256">
        <v>0</v>
      </c>
      <c r="GS256">
        <v>3</v>
      </c>
      <c r="GT256">
        <v>0</v>
      </c>
      <c r="GU256" t="s">
        <v>3</v>
      </c>
      <c r="GV256">
        <f t="shared" si="241"/>
        <v>0</v>
      </c>
      <c r="GW256">
        <v>1</v>
      </c>
      <c r="GX256">
        <f t="shared" si="242"/>
        <v>0</v>
      </c>
      <c r="HA256">
        <v>0</v>
      </c>
      <c r="HB256">
        <v>0</v>
      </c>
      <c r="IK256">
        <v>0</v>
      </c>
    </row>
    <row r="257" spans="1:245" x14ac:dyDescent="0.2">
      <c r="A257">
        <v>18</v>
      </c>
      <c r="B257">
        <v>1</v>
      </c>
      <c r="C257">
        <v>493</v>
      </c>
      <c r="E257" t="s">
        <v>746</v>
      </c>
      <c r="F257" t="s">
        <v>747</v>
      </c>
      <c r="G257" t="s">
        <v>748</v>
      </c>
      <c r="H257" t="s">
        <v>188</v>
      </c>
      <c r="I257">
        <f>I256*J257</f>
        <v>0.61</v>
      </c>
      <c r="J257">
        <v>0.6827084499160605</v>
      </c>
      <c r="O257">
        <f t="shared" si="207"/>
        <v>11771.95</v>
      </c>
      <c r="P257">
        <f t="shared" si="208"/>
        <v>11771.95</v>
      </c>
      <c r="Q257">
        <f t="shared" si="209"/>
        <v>0</v>
      </c>
      <c r="R257">
        <f t="shared" si="210"/>
        <v>0</v>
      </c>
      <c r="S257">
        <f t="shared" si="211"/>
        <v>0</v>
      </c>
      <c r="T257">
        <f t="shared" si="212"/>
        <v>0</v>
      </c>
      <c r="U257">
        <f t="shared" si="213"/>
        <v>0</v>
      </c>
      <c r="V257">
        <f t="shared" si="214"/>
        <v>0</v>
      </c>
      <c r="W257">
        <f t="shared" si="215"/>
        <v>0</v>
      </c>
      <c r="X257">
        <f t="shared" si="216"/>
        <v>0</v>
      </c>
      <c r="Y257">
        <f t="shared" si="217"/>
        <v>0</v>
      </c>
      <c r="AA257">
        <v>39269648</v>
      </c>
      <c r="AB257">
        <f t="shared" si="218"/>
        <v>3174.06</v>
      </c>
      <c r="AC257">
        <f t="shared" si="219"/>
        <v>3174.06</v>
      </c>
      <c r="AD257">
        <f t="shared" ref="AD257:AD271" si="243">ROUND((((ET257)-(EU257))+AE257),2)</f>
        <v>0</v>
      </c>
      <c r="AE257">
        <f t="shared" ref="AE257:AF260" si="244">ROUND((EU257),2)</f>
        <v>0</v>
      </c>
      <c r="AF257">
        <f t="shared" si="244"/>
        <v>0</v>
      </c>
      <c r="AG257">
        <f t="shared" si="221"/>
        <v>0</v>
      </c>
      <c r="AH257">
        <f t="shared" ref="AH257:AI260" si="245">(EW257)</f>
        <v>0</v>
      </c>
      <c r="AI257">
        <f t="shared" si="245"/>
        <v>0</v>
      </c>
      <c r="AJ257">
        <f t="shared" si="223"/>
        <v>0</v>
      </c>
      <c r="AK257">
        <v>3174.06</v>
      </c>
      <c r="AL257">
        <v>3174.06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90</v>
      </c>
      <c r="AU257">
        <v>60</v>
      </c>
      <c r="AV257">
        <v>1</v>
      </c>
      <c r="AW257">
        <v>1</v>
      </c>
      <c r="AZ257">
        <v>6.08</v>
      </c>
      <c r="BA257">
        <v>1</v>
      </c>
      <c r="BB257">
        <v>1</v>
      </c>
      <c r="BC257">
        <v>6.08</v>
      </c>
      <c r="BD257" t="s">
        <v>3</v>
      </c>
      <c r="BE257" t="s">
        <v>3</v>
      </c>
      <c r="BF257" t="s">
        <v>3</v>
      </c>
      <c r="BG257" t="s">
        <v>3</v>
      </c>
      <c r="BH257">
        <v>3</v>
      </c>
      <c r="BI257">
        <v>1</v>
      </c>
      <c r="BJ257" t="s">
        <v>749</v>
      </c>
      <c r="BM257">
        <v>26001</v>
      </c>
      <c r="BN257">
        <v>0</v>
      </c>
      <c r="BO257" t="s">
        <v>3</v>
      </c>
      <c r="BP257">
        <v>0</v>
      </c>
      <c r="BQ257">
        <v>2</v>
      </c>
      <c r="BR257">
        <v>0</v>
      </c>
      <c r="BS257">
        <v>1</v>
      </c>
      <c r="BT257">
        <v>1</v>
      </c>
      <c r="BU257">
        <v>1</v>
      </c>
      <c r="BV257">
        <v>1</v>
      </c>
      <c r="BW257">
        <v>1</v>
      </c>
      <c r="BX257">
        <v>1</v>
      </c>
      <c r="BY257" t="s">
        <v>3</v>
      </c>
      <c r="BZ257">
        <v>100</v>
      </c>
      <c r="CA257">
        <v>70</v>
      </c>
      <c r="CF257">
        <v>0</v>
      </c>
      <c r="CG257">
        <v>0</v>
      </c>
      <c r="CM257">
        <v>0</v>
      </c>
      <c r="CN257" t="s">
        <v>3</v>
      </c>
      <c r="CO257">
        <v>0</v>
      </c>
      <c r="CP257">
        <f t="shared" si="224"/>
        <v>11771.95</v>
      </c>
      <c r="CQ257">
        <f t="shared" si="225"/>
        <v>19298.284800000001</v>
      </c>
      <c r="CR257">
        <f t="shared" si="226"/>
        <v>0</v>
      </c>
      <c r="CS257">
        <f t="shared" si="227"/>
        <v>0</v>
      </c>
      <c r="CT257">
        <f t="shared" si="228"/>
        <v>0</v>
      </c>
      <c r="CU257">
        <f t="shared" si="229"/>
        <v>0</v>
      </c>
      <c r="CV257">
        <f t="shared" si="230"/>
        <v>0</v>
      </c>
      <c r="CW257">
        <f t="shared" si="231"/>
        <v>0</v>
      </c>
      <c r="CX257">
        <f t="shared" si="232"/>
        <v>0</v>
      </c>
      <c r="CY257">
        <f t="shared" si="233"/>
        <v>0</v>
      </c>
      <c r="CZ257">
        <f t="shared" si="234"/>
        <v>0</v>
      </c>
      <c r="DC257" t="s">
        <v>3</v>
      </c>
      <c r="DD257" t="s">
        <v>3</v>
      </c>
      <c r="DE257" t="s">
        <v>3</v>
      </c>
      <c r="DF257" t="s">
        <v>3</v>
      </c>
      <c r="DG257" t="s">
        <v>3</v>
      </c>
      <c r="DH257" t="s">
        <v>3</v>
      </c>
      <c r="DI257" t="s">
        <v>3</v>
      </c>
      <c r="DJ257" t="s">
        <v>3</v>
      </c>
      <c r="DK257" t="s">
        <v>3</v>
      </c>
      <c r="DL257" t="s">
        <v>3</v>
      </c>
      <c r="DM257" t="s">
        <v>3</v>
      </c>
      <c r="DN257">
        <v>0</v>
      </c>
      <c r="DO257">
        <v>0</v>
      </c>
      <c r="DP257">
        <v>1</v>
      </c>
      <c r="DQ257">
        <v>1</v>
      </c>
      <c r="DU257">
        <v>1007</v>
      </c>
      <c r="DV257" t="s">
        <v>188</v>
      </c>
      <c r="DW257" t="s">
        <v>188</v>
      </c>
      <c r="DX257">
        <v>1</v>
      </c>
      <c r="EE257">
        <v>39174543</v>
      </c>
      <c r="EF257">
        <v>2</v>
      </c>
      <c r="EG257" t="s">
        <v>17</v>
      </c>
      <c r="EH257">
        <v>0</v>
      </c>
      <c r="EI257" t="s">
        <v>3</v>
      </c>
      <c r="EJ257">
        <v>1</v>
      </c>
      <c r="EK257">
        <v>26001</v>
      </c>
      <c r="EL257" t="s">
        <v>744</v>
      </c>
      <c r="EM257" t="s">
        <v>745</v>
      </c>
      <c r="EO257" t="s">
        <v>3</v>
      </c>
      <c r="EQ257">
        <v>0</v>
      </c>
      <c r="ER257">
        <v>3174.06</v>
      </c>
      <c r="ES257">
        <v>3174.06</v>
      </c>
      <c r="ET257">
        <v>0</v>
      </c>
      <c r="EU257">
        <v>0</v>
      </c>
      <c r="EV257">
        <v>0</v>
      </c>
      <c r="EW257">
        <v>0</v>
      </c>
      <c r="EX257">
        <v>0</v>
      </c>
      <c r="FQ257">
        <v>0</v>
      </c>
      <c r="FR257">
        <f t="shared" si="235"/>
        <v>0</v>
      </c>
      <c r="FS257">
        <v>0</v>
      </c>
      <c r="FT257" t="s">
        <v>20</v>
      </c>
      <c r="FU257" t="s">
        <v>21</v>
      </c>
      <c r="FX257">
        <v>90</v>
      </c>
      <c r="FY257">
        <v>59.5</v>
      </c>
      <c r="GA257" t="s">
        <v>3</v>
      </c>
      <c r="GD257">
        <v>0</v>
      </c>
      <c r="GF257">
        <v>-1833446872</v>
      </c>
      <c r="GG257">
        <v>1</v>
      </c>
      <c r="GH257">
        <v>1</v>
      </c>
      <c r="GI257">
        <v>4</v>
      </c>
      <c r="GJ257">
        <v>0</v>
      </c>
      <c r="GK257">
        <f>ROUND(R257*(R12)/100,2)</f>
        <v>0</v>
      </c>
      <c r="GL257">
        <f t="shared" si="236"/>
        <v>0</v>
      </c>
      <c r="GM257">
        <f t="shared" si="237"/>
        <v>11771.95</v>
      </c>
      <c r="GN257">
        <f t="shared" si="238"/>
        <v>11771.95</v>
      </c>
      <c r="GO257">
        <f t="shared" si="239"/>
        <v>0</v>
      </c>
      <c r="GP257">
        <f t="shared" si="240"/>
        <v>0</v>
      </c>
      <c r="GR257">
        <v>0</v>
      </c>
      <c r="GS257">
        <v>3</v>
      </c>
      <c r="GT257">
        <v>0</v>
      </c>
      <c r="GU257" t="s">
        <v>3</v>
      </c>
      <c r="GV257">
        <f t="shared" si="241"/>
        <v>0</v>
      </c>
      <c r="GW257">
        <v>1</v>
      </c>
      <c r="GX257">
        <f t="shared" si="242"/>
        <v>0</v>
      </c>
      <c r="HA257">
        <v>0</v>
      </c>
      <c r="HB257">
        <v>0</v>
      </c>
      <c r="IK257">
        <v>0</v>
      </c>
    </row>
    <row r="258" spans="1:245" x14ac:dyDescent="0.2">
      <c r="A258">
        <v>18</v>
      </c>
      <c r="B258">
        <v>1</v>
      </c>
      <c r="C258">
        <v>491</v>
      </c>
      <c r="E258" t="s">
        <v>750</v>
      </c>
      <c r="F258" t="s">
        <v>751</v>
      </c>
      <c r="G258" t="s">
        <v>752</v>
      </c>
      <c r="H258" t="s">
        <v>79</v>
      </c>
      <c r="I258">
        <f>I256*J258</f>
        <v>27</v>
      </c>
      <c r="J258">
        <v>30.218242865137103</v>
      </c>
      <c r="O258">
        <f t="shared" si="207"/>
        <v>8209.64</v>
      </c>
      <c r="P258">
        <f t="shared" si="208"/>
        <v>8209.64</v>
      </c>
      <c r="Q258">
        <f t="shared" si="209"/>
        <v>0</v>
      </c>
      <c r="R258">
        <f t="shared" si="210"/>
        <v>0</v>
      </c>
      <c r="S258">
        <f t="shared" si="211"/>
        <v>0</v>
      </c>
      <c r="T258">
        <f t="shared" si="212"/>
        <v>0</v>
      </c>
      <c r="U258">
        <f t="shared" si="213"/>
        <v>0</v>
      </c>
      <c r="V258">
        <f t="shared" si="214"/>
        <v>0</v>
      </c>
      <c r="W258">
        <f t="shared" si="215"/>
        <v>0</v>
      </c>
      <c r="X258">
        <f t="shared" si="216"/>
        <v>0</v>
      </c>
      <c r="Y258">
        <f t="shared" si="217"/>
        <v>0</v>
      </c>
      <c r="AA258">
        <v>39269648</v>
      </c>
      <c r="AB258">
        <f t="shared" si="218"/>
        <v>50.01</v>
      </c>
      <c r="AC258">
        <f t="shared" si="219"/>
        <v>50.01</v>
      </c>
      <c r="AD258">
        <f t="shared" si="243"/>
        <v>0</v>
      </c>
      <c r="AE258">
        <f t="shared" si="244"/>
        <v>0</v>
      </c>
      <c r="AF258">
        <f t="shared" si="244"/>
        <v>0</v>
      </c>
      <c r="AG258">
        <f t="shared" si="221"/>
        <v>0</v>
      </c>
      <c r="AH258">
        <f t="shared" si="245"/>
        <v>0</v>
      </c>
      <c r="AI258">
        <f t="shared" si="245"/>
        <v>0</v>
      </c>
      <c r="AJ258">
        <f t="shared" si="223"/>
        <v>0</v>
      </c>
      <c r="AK258">
        <v>50.01</v>
      </c>
      <c r="AL258">
        <v>50.01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90</v>
      </c>
      <c r="AU258">
        <v>60</v>
      </c>
      <c r="AV258">
        <v>1</v>
      </c>
      <c r="AW258">
        <v>1</v>
      </c>
      <c r="AZ258">
        <v>6.08</v>
      </c>
      <c r="BA258">
        <v>1</v>
      </c>
      <c r="BB258">
        <v>1</v>
      </c>
      <c r="BC258">
        <v>6.08</v>
      </c>
      <c r="BD258" t="s">
        <v>3</v>
      </c>
      <c r="BE258" t="s">
        <v>3</v>
      </c>
      <c r="BF258" t="s">
        <v>3</v>
      </c>
      <c r="BG258" t="s">
        <v>3</v>
      </c>
      <c r="BH258">
        <v>3</v>
      </c>
      <c r="BI258">
        <v>1</v>
      </c>
      <c r="BJ258" t="s">
        <v>753</v>
      </c>
      <c r="BM258">
        <v>26001</v>
      </c>
      <c r="BN258">
        <v>0</v>
      </c>
      <c r="BO258" t="s">
        <v>3</v>
      </c>
      <c r="BP258">
        <v>0</v>
      </c>
      <c r="BQ258">
        <v>2</v>
      </c>
      <c r="BR258">
        <v>0</v>
      </c>
      <c r="BS258">
        <v>1</v>
      </c>
      <c r="BT258">
        <v>1</v>
      </c>
      <c r="BU258">
        <v>1</v>
      </c>
      <c r="BV258">
        <v>1</v>
      </c>
      <c r="BW258">
        <v>1</v>
      </c>
      <c r="BX258">
        <v>1</v>
      </c>
      <c r="BY258" t="s">
        <v>3</v>
      </c>
      <c r="BZ258">
        <v>100</v>
      </c>
      <c r="CA258">
        <v>70</v>
      </c>
      <c r="CF258">
        <v>0</v>
      </c>
      <c r="CG258">
        <v>0</v>
      </c>
      <c r="CM258">
        <v>0</v>
      </c>
      <c r="CN258" t="s">
        <v>3</v>
      </c>
      <c r="CO258">
        <v>0</v>
      </c>
      <c r="CP258">
        <f t="shared" si="224"/>
        <v>8209.64</v>
      </c>
      <c r="CQ258">
        <f t="shared" si="225"/>
        <v>304.06079999999997</v>
      </c>
      <c r="CR258">
        <f t="shared" si="226"/>
        <v>0</v>
      </c>
      <c r="CS258">
        <f t="shared" si="227"/>
        <v>0</v>
      </c>
      <c r="CT258">
        <f t="shared" si="228"/>
        <v>0</v>
      </c>
      <c r="CU258">
        <f t="shared" si="229"/>
        <v>0</v>
      </c>
      <c r="CV258">
        <f t="shared" si="230"/>
        <v>0</v>
      </c>
      <c r="CW258">
        <f t="shared" si="231"/>
        <v>0</v>
      </c>
      <c r="CX258">
        <f t="shared" si="232"/>
        <v>0</v>
      </c>
      <c r="CY258">
        <f t="shared" si="233"/>
        <v>0</v>
      </c>
      <c r="CZ258">
        <f t="shared" si="234"/>
        <v>0</v>
      </c>
      <c r="DC258" t="s">
        <v>3</v>
      </c>
      <c r="DD258" t="s">
        <v>3</v>
      </c>
      <c r="DE258" t="s">
        <v>3</v>
      </c>
      <c r="DF258" t="s">
        <v>3</v>
      </c>
      <c r="DG258" t="s">
        <v>3</v>
      </c>
      <c r="DH258" t="s">
        <v>3</v>
      </c>
      <c r="DI258" t="s">
        <v>3</v>
      </c>
      <c r="DJ258" t="s">
        <v>3</v>
      </c>
      <c r="DK258" t="s">
        <v>3</v>
      </c>
      <c r="DL258" t="s">
        <v>3</v>
      </c>
      <c r="DM258" t="s">
        <v>3</v>
      </c>
      <c r="DN258">
        <v>0</v>
      </c>
      <c r="DO258">
        <v>0</v>
      </c>
      <c r="DP258">
        <v>1</v>
      </c>
      <c r="DQ258">
        <v>1</v>
      </c>
      <c r="DU258">
        <v>1005</v>
      </c>
      <c r="DV258" t="s">
        <v>79</v>
      </c>
      <c r="DW258" t="s">
        <v>79</v>
      </c>
      <c r="DX258">
        <v>1</v>
      </c>
      <c r="EE258">
        <v>39174543</v>
      </c>
      <c r="EF258">
        <v>2</v>
      </c>
      <c r="EG258" t="s">
        <v>17</v>
      </c>
      <c r="EH258">
        <v>0</v>
      </c>
      <c r="EI258" t="s">
        <v>3</v>
      </c>
      <c r="EJ258">
        <v>1</v>
      </c>
      <c r="EK258">
        <v>26001</v>
      </c>
      <c r="EL258" t="s">
        <v>744</v>
      </c>
      <c r="EM258" t="s">
        <v>745</v>
      </c>
      <c r="EO258" t="s">
        <v>3</v>
      </c>
      <c r="EQ258">
        <v>0</v>
      </c>
      <c r="ER258">
        <v>50.01</v>
      </c>
      <c r="ES258">
        <v>50.01</v>
      </c>
      <c r="ET258">
        <v>0</v>
      </c>
      <c r="EU258">
        <v>0</v>
      </c>
      <c r="EV258">
        <v>0</v>
      </c>
      <c r="EW258">
        <v>0</v>
      </c>
      <c r="EX258">
        <v>0</v>
      </c>
      <c r="FQ258">
        <v>0</v>
      </c>
      <c r="FR258">
        <f t="shared" si="235"/>
        <v>0</v>
      </c>
      <c r="FS258">
        <v>0</v>
      </c>
      <c r="FT258" t="s">
        <v>20</v>
      </c>
      <c r="FU258" t="s">
        <v>21</v>
      </c>
      <c r="FX258">
        <v>90</v>
      </c>
      <c r="FY258">
        <v>59.5</v>
      </c>
      <c r="GA258" t="s">
        <v>3</v>
      </c>
      <c r="GD258">
        <v>0</v>
      </c>
      <c r="GF258">
        <v>-1945898127</v>
      </c>
      <c r="GG258">
        <v>1</v>
      </c>
      <c r="GH258">
        <v>1</v>
      </c>
      <c r="GI258">
        <v>4</v>
      </c>
      <c r="GJ258">
        <v>0</v>
      </c>
      <c r="GK258">
        <f>ROUND(R258*(R12)/100,2)</f>
        <v>0</v>
      </c>
      <c r="GL258">
        <f t="shared" si="236"/>
        <v>0</v>
      </c>
      <c r="GM258">
        <f t="shared" si="237"/>
        <v>8209.64</v>
      </c>
      <c r="GN258">
        <f t="shared" si="238"/>
        <v>8209.64</v>
      </c>
      <c r="GO258">
        <f t="shared" si="239"/>
        <v>0</v>
      </c>
      <c r="GP258">
        <f t="shared" si="240"/>
        <v>0</v>
      </c>
      <c r="GR258">
        <v>0</v>
      </c>
      <c r="GS258">
        <v>3</v>
      </c>
      <c r="GT258">
        <v>0</v>
      </c>
      <c r="GU258" t="s">
        <v>3</v>
      </c>
      <c r="GV258">
        <f t="shared" si="241"/>
        <v>0</v>
      </c>
      <c r="GW258">
        <v>1</v>
      </c>
      <c r="GX258">
        <f t="shared" si="242"/>
        <v>0</v>
      </c>
      <c r="HA258">
        <v>0</v>
      </c>
      <c r="HB258">
        <v>0</v>
      </c>
      <c r="IK258">
        <v>0</v>
      </c>
    </row>
    <row r="259" spans="1:245" x14ac:dyDescent="0.2">
      <c r="A259">
        <v>18</v>
      </c>
      <c r="B259">
        <v>1</v>
      </c>
      <c r="C259">
        <v>489</v>
      </c>
      <c r="E259" t="s">
        <v>754</v>
      </c>
      <c r="F259" t="s">
        <v>755</v>
      </c>
      <c r="G259" t="s">
        <v>756</v>
      </c>
      <c r="H259" t="s">
        <v>79</v>
      </c>
      <c r="I259">
        <f>I256*J259</f>
        <v>1.9999999999999998</v>
      </c>
      <c r="J259">
        <v>2.2383883603805259</v>
      </c>
      <c r="O259">
        <f t="shared" si="207"/>
        <v>217.18</v>
      </c>
      <c r="P259">
        <f t="shared" si="208"/>
        <v>217.18</v>
      </c>
      <c r="Q259">
        <f t="shared" si="209"/>
        <v>0</v>
      </c>
      <c r="R259">
        <f t="shared" si="210"/>
        <v>0</v>
      </c>
      <c r="S259">
        <f t="shared" si="211"/>
        <v>0</v>
      </c>
      <c r="T259">
        <f t="shared" si="212"/>
        <v>0</v>
      </c>
      <c r="U259">
        <f t="shared" si="213"/>
        <v>0</v>
      </c>
      <c r="V259">
        <f t="shared" si="214"/>
        <v>0</v>
      </c>
      <c r="W259">
        <f t="shared" si="215"/>
        <v>0</v>
      </c>
      <c r="X259">
        <f t="shared" si="216"/>
        <v>0</v>
      </c>
      <c r="Y259">
        <f t="shared" si="217"/>
        <v>0</v>
      </c>
      <c r="AA259">
        <v>39269648</v>
      </c>
      <c r="AB259">
        <f t="shared" si="218"/>
        <v>17.86</v>
      </c>
      <c r="AC259">
        <f t="shared" si="219"/>
        <v>17.86</v>
      </c>
      <c r="AD259">
        <f t="shared" si="243"/>
        <v>0</v>
      </c>
      <c r="AE259">
        <f t="shared" si="244"/>
        <v>0</v>
      </c>
      <c r="AF259">
        <f t="shared" si="244"/>
        <v>0</v>
      </c>
      <c r="AG259">
        <f t="shared" si="221"/>
        <v>0</v>
      </c>
      <c r="AH259">
        <f t="shared" si="245"/>
        <v>0</v>
      </c>
      <c r="AI259">
        <f t="shared" si="245"/>
        <v>0</v>
      </c>
      <c r="AJ259">
        <f t="shared" si="223"/>
        <v>0</v>
      </c>
      <c r="AK259">
        <v>17.86</v>
      </c>
      <c r="AL259">
        <v>17.86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90</v>
      </c>
      <c r="AU259">
        <v>60</v>
      </c>
      <c r="AV259">
        <v>1</v>
      </c>
      <c r="AW259">
        <v>1</v>
      </c>
      <c r="AZ259">
        <v>6.08</v>
      </c>
      <c r="BA259">
        <v>1</v>
      </c>
      <c r="BB259">
        <v>1</v>
      </c>
      <c r="BC259">
        <v>6.08</v>
      </c>
      <c r="BD259" t="s">
        <v>3</v>
      </c>
      <c r="BE259" t="s">
        <v>3</v>
      </c>
      <c r="BF259" t="s">
        <v>3</v>
      </c>
      <c r="BG259" t="s">
        <v>3</v>
      </c>
      <c r="BH259">
        <v>3</v>
      </c>
      <c r="BI259">
        <v>1</v>
      </c>
      <c r="BJ259" t="s">
        <v>757</v>
      </c>
      <c r="BM259">
        <v>26001</v>
      </c>
      <c r="BN259">
        <v>0</v>
      </c>
      <c r="BO259" t="s">
        <v>3</v>
      </c>
      <c r="BP259">
        <v>0</v>
      </c>
      <c r="BQ259">
        <v>2</v>
      </c>
      <c r="BR259">
        <v>0</v>
      </c>
      <c r="BS259">
        <v>1</v>
      </c>
      <c r="BT259">
        <v>1</v>
      </c>
      <c r="BU259">
        <v>1</v>
      </c>
      <c r="BV259">
        <v>1</v>
      </c>
      <c r="BW259">
        <v>1</v>
      </c>
      <c r="BX259">
        <v>1</v>
      </c>
      <c r="BY259" t="s">
        <v>3</v>
      </c>
      <c r="BZ259">
        <v>100</v>
      </c>
      <c r="CA259">
        <v>70</v>
      </c>
      <c r="CF259">
        <v>0</v>
      </c>
      <c r="CG259">
        <v>0</v>
      </c>
      <c r="CM259">
        <v>0</v>
      </c>
      <c r="CN259" t="s">
        <v>3</v>
      </c>
      <c r="CO259">
        <v>0</v>
      </c>
      <c r="CP259">
        <f t="shared" si="224"/>
        <v>217.18</v>
      </c>
      <c r="CQ259">
        <f t="shared" si="225"/>
        <v>108.58879999999999</v>
      </c>
      <c r="CR259">
        <f t="shared" si="226"/>
        <v>0</v>
      </c>
      <c r="CS259">
        <f t="shared" si="227"/>
        <v>0</v>
      </c>
      <c r="CT259">
        <f t="shared" si="228"/>
        <v>0</v>
      </c>
      <c r="CU259">
        <f t="shared" si="229"/>
        <v>0</v>
      </c>
      <c r="CV259">
        <f t="shared" si="230"/>
        <v>0</v>
      </c>
      <c r="CW259">
        <f t="shared" si="231"/>
        <v>0</v>
      </c>
      <c r="CX259">
        <f t="shared" si="232"/>
        <v>0</v>
      </c>
      <c r="CY259">
        <f t="shared" si="233"/>
        <v>0</v>
      </c>
      <c r="CZ259">
        <f t="shared" si="234"/>
        <v>0</v>
      </c>
      <c r="DC259" t="s">
        <v>3</v>
      </c>
      <c r="DD259" t="s">
        <v>3</v>
      </c>
      <c r="DE259" t="s">
        <v>3</v>
      </c>
      <c r="DF259" t="s">
        <v>3</v>
      </c>
      <c r="DG259" t="s">
        <v>3</v>
      </c>
      <c r="DH259" t="s">
        <v>3</v>
      </c>
      <c r="DI259" t="s">
        <v>3</v>
      </c>
      <c r="DJ259" t="s">
        <v>3</v>
      </c>
      <c r="DK259" t="s">
        <v>3</v>
      </c>
      <c r="DL259" t="s">
        <v>3</v>
      </c>
      <c r="DM259" t="s">
        <v>3</v>
      </c>
      <c r="DN259">
        <v>0</v>
      </c>
      <c r="DO259">
        <v>0</v>
      </c>
      <c r="DP259">
        <v>1</v>
      </c>
      <c r="DQ259">
        <v>1</v>
      </c>
      <c r="DU259">
        <v>1005</v>
      </c>
      <c r="DV259" t="s">
        <v>79</v>
      </c>
      <c r="DW259" t="s">
        <v>79</v>
      </c>
      <c r="DX259">
        <v>1</v>
      </c>
      <c r="EE259">
        <v>39174543</v>
      </c>
      <c r="EF259">
        <v>2</v>
      </c>
      <c r="EG259" t="s">
        <v>17</v>
      </c>
      <c r="EH259">
        <v>0</v>
      </c>
      <c r="EI259" t="s">
        <v>3</v>
      </c>
      <c r="EJ259">
        <v>1</v>
      </c>
      <c r="EK259">
        <v>26001</v>
      </c>
      <c r="EL259" t="s">
        <v>744</v>
      </c>
      <c r="EM259" t="s">
        <v>745</v>
      </c>
      <c r="EO259" t="s">
        <v>3</v>
      </c>
      <c r="EQ259">
        <v>0</v>
      </c>
      <c r="ER259">
        <v>17.86</v>
      </c>
      <c r="ES259">
        <v>17.86</v>
      </c>
      <c r="ET259">
        <v>0</v>
      </c>
      <c r="EU259">
        <v>0</v>
      </c>
      <c r="EV259">
        <v>0</v>
      </c>
      <c r="EW259">
        <v>0</v>
      </c>
      <c r="EX259">
        <v>0</v>
      </c>
      <c r="FQ259">
        <v>0</v>
      </c>
      <c r="FR259">
        <f t="shared" si="235"/>
        <v>0</v>
      </c>
      <c r="FS259">
        <v>0</v>
      </c>
      <c r="FT259" t="s">
        <v>20</v>
      </c>
      <c r="FU259" t="s">
        <v>21</v>
      </c>
      <c r="FX259">
        <v>90</v>
      </c>
      <c r="FY259">
        <v>59.5</v>
      </c>
      <c r="GA259" t="s">
        <v>3</v>
      </c>
      <c r="GD259">
        <v>0</v>
      </c>
      <c r="GF259">
        <v>-335949073</v>
      </c>
      <c r="GG259">
        <v>1</v>
      </c>
      <c r="GH259">
        <v>1</v>
      </c>
      <c r="GI259">
        <v>4</v>
      </c>
      <c r="GJ259">
        <v>0</v>
      </c>
      <c r="GK259">
        <f>ROUND(R259*(R12)/100,2)</f>
        <v>0</v>
      </c>
      <c r="GL259">
        <f t="shared" si="236"/>
        <v>0</v>
      </c>
      <c r="GM259">
        <f t="shared" si="237"/>
        <v>217.18</v>
      </c>
      <c r="GN259">
        <f t="shared" si="238"/>
        <v>217.18</v>
      </c>
      <c r="GO259">
        <f t="shared" si="239"/>
        <v>0</v>
      </c>
      <c r="GP259">
        <f t="shared" si="240"/>
        <v>0</v>
      </c>
      <c r="GR259">
        <v>0</v>
      </c>
      <c r="GS259">
        <v>3</v>
      </c>
      <c r="GT259">
        <v>0</v>
      </c>
      <c r="GU259" t="s">
        <v>3</v>
      </c>
      <c r="GV259">
        <f t="shared" si="241"/>
        <v>0</v>
      </c>
      <c r="GW259">
        <v>1</v>
      </c>
      <c r="GX259">
        <f t="shared" si="242"/>
        <v>0</v>
      </c>
      <c r="HA259">
        <v>0</v>
      </c>
      <c r="HB259">
        <v>0</v>
      </c>
      <c r="IK259">
        <v>0</v>
      </c>
    </row>
    <row r="260" spans="1:245" x14ac:dyDescent="0.2">
      <c r="A260">
        <v>18</v>
      </c>
      <c r="B260">
        <v>1</v>
      </c>
      <c r="C260">
        <v>490</v>
      </c>
      <c r="E260" t="s">
        <v>758</v>
      </c>
      <c r="F260" t="s">
        <v>755</v>
      </c>
      <c r="G260" t="s">
        <v>756</v>
      </c>
      <c r="H260" t="s">
        <v>79</v>
      </c>
      <c r="I260">
        <f>I256*J260</f>
        <v>1.9999999999999998</v>
      </c>
      <c r="J260">
        <v>2.2383883603805259</v>
      </c>
      <c r="O260">
        <f t="shared" si="207"/>
        <v>217.18</v>
      </c>
      <c r="P260">
        <f t="shared" si="208"/>
        <v>217.18</v>
      </c>
      <c r="Q260">
        <f t="shared" si="209"/>
        <v>0</v>
      </c>
      <c r="R260">
        <f t="shared" si="210"/>
        <v>0</v>
      </c>
      <c r="S260">
        <f t="shared" si="211"/>
        <v>0</v>
      </c>
      <c r="T260">
        <f t="shared" si="212"/>
        <v>0</v>
      </c>
      <c r="U260">
        <f t="shared" si="213"/>
        <v>0</v>
      </c>
      <c r="V260">
        <f t="shared" si="214"/>
        <v>0</v>
      </c>
      <c r="W260">
        <f t="shared" si="215"/>
        <v>0</v>
      </c>
      <c r="X260">
        <f t="shared" si="216"/>
        <v>0</v>
      </c>
      <c r="Y260">
        <f t="shared" si="217"/>
        <v>0</v>
      </c>
      <c r="AA260">
        <v>39269648</v>
      </c>
      <c r="AB260">
        <f t="shared" si="218"/>
        <v>17.86</v>
      </c>
      <c r="AC260">
        <f t="shared" si="219"/>
        <v>17.86</v>
      </c>
      <c r="AD260">
        <f t="shared" si="243"/>
        <v>0</v>
      </c>
      <c r="AE260">
        <f t="shared" si="244"/>
        <v>0</v>
      </c>
      <c r="AF260">
        <f t="shared" si="244"/>
        <v>0</v>
      </c>
      <c r="AG260">
        <f t="shared" si="221"/>
        <v>0</v>
      </c>
      <c r="AH260">
        <f t="shared" si="245"/>
        <v>0</v>
      </c>
      <c r="AI260">
        <f t="shared" si="245"/>
        <v>0</v>
      </c>
      <c r="AJ260">
        <f t="shared" si="223"/>
        <v>0</v>
      </c>
      <c r="AK260">
        <v>17.86</v>
      </c>
      <c r="AL260">
        <v>17.86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90</v>
      </c>
      <c r="AU260">
        <v>60</v>
      </c>
      <c r="AV260">
        <v>1</v>
      </c>
      <c r="AW260">
        <v>1</v>
      </c>
      <c r="AZ260">
        <v>6.08</v>
      </c>
      <c r="BA260">
        <v>1</v>
      </c>
      <c r="BB260">
        <v>1</v>
      </c>
      <c r="BC260">
        <v>6.08</v>
      </c>
      <c r="BD260" t="s">
        <v>3</v>
      </c>
      <c r="BE260" t="s">
        <v>3</v>
      </c>
      <c r="BF260" t="s">
        <v>3</v>
      </c>
      <c r="BG260" t="s">
        <v>3</v>
      </c>
      <c r="BH260">
        <v>3</v>
      </c>
      <c r="BI260">
        <v>1</v>
      </c>
      <c r="BJ260" t="s">
        <v>757</v>
      </c>
      <c r="BM260">
        <v>26001</v>
      </c>
      <c r="BN260">
        <v>0</v>
      </c>
      <c r="BO260" t="s">
        <v>3</v>
      </c>
      <c r="BP260">
        <v>0</v>
      </c>
      <c r="BQ260">
        <v>2</v>
      </c>
      <c r="BR260">
        <v>0</v>
      </c>
      <c r="BS260">
        <v>1</v>
      </c>
      <c r="BT260">
        <v>1</v>
      </c>
      <c r="BU260">
        <v>1</v>
      </c>
      <c r="BV260">
        <v>1</v>
      </c>
      <c r="BW260">
        <v>1</v>
      </c>
      <c r="BX260">
        <v>1</v>
      </c>
      <c r="BY260" t="s">
        <v>3</v>
      </c>
      <c r="BZ260">
        <v>100</v>
      </c>
      <c r="CA260">
        <v>70</v>
      </c>
      <c r="CF260">
        <v>0</v>
      </c>
      <c r="CG260">
        <v>0</v>
      </c>
      <c r="CM260">
        <v>0</v>
      </c>
      <c r="CN260" t="s">
        <v>3</v>
      </c>
      <c r="CO260">
        <v>0</v>
      </c>
      <c r="CP260">
        <f t="shared" si="224"/>
        <v>217.18</v>
      </c>
      <c r="CQ260">
        <f t="shared" si="225"/>
        <v>108.58879999999999</v>
      </c>
      <c r="CR260">
        <f t="shared" si="226"/>
        <v>0</v>
      </c>
      <c r="CS260">
        <f t="shared" si="227"/>
        <v>0</v>
      </c>
      <c r="CT260">
        <f t="shared" si="228"/>
        <v>0</v>
      </c>
      <c r="CU260">
        <f t="shared" si="229"/>
        <v>0</v>
      </c>
      <c r="CV260">
        <f t="shared" si="230"/>
        <v>0</v>
      </c>
      <c r="CW260">
        <f t="shared" si="231"/>
        <v>0</v>
      </c>
      <c r="CX260">
        <f t="shared" si="232"/>
        <v>0</v>
      </c>
      <c r="CY260">
        <f t="shared" si="233"/>
        <v>0</v>
      </c>
      <c r="CZ260">
        <f t="shared" si="234"/>
        <v>0</v>
      </c>
      <c r="DC260" t="s">
        <v>3</v>
      </c>
      <c r="DD260" t="s">
        <v>3</v>
      </c>
      <c r="DE260" t="s">
        <v>3</v>
      </c>
      <c r="DF260" t="s">
        <v>3</v>
      </c>
      <c r="DG260" t="s">
        <v>3</v>
      </c>
      <c r="DH260" t="s">
        <v>3</v>
      </c>
      <c r="DI260" t="s">
        <v>3</v>
      </c>
      <c r="DJ260" t="s">
        <v>3</v>
      </c>
      <c r="DK260" t="s">
        <v>3</v>
      </c>
      <c r="DL260" t="s">
        <v>3</v>
      </c>
      <c r="DM260" t="s">
        <v>3</v>
      </c>
      <c r="DN260">
        <v>0</v>
      </c>
      <c r="DO260">
        <v>0</v>
      </c>
      <c r="DP260">
        <v>1</v>
      </c>
      <c r="DQ260">
        <v>1</v>
      </c>
      <c r="DU260">
        <v>1005</v>
      </c>
      <c r="DV260" t="s">
        <v>79</v>
      </c>
      <c r="DW260" t="s">
        <v>79</v>
      </c>
      <c r="DX260">
        <v>1</v>
      </c>
      <c r="EE260">
        <v>39174543</v>
      </c>
      <c r="EF260">
        <v>2</v>
      </c>
      <c r="EG260" t="s">
        <v>17</v>
      </c>
      <c r="EH260">
        <v>0</v>
      </c>
      <c r="EI260" t="s">
        <v>3</v>
      </c>
      <c r="EJ260">
        <v>1</v>
      </c>
      <c r="EK260">
        <v>26001</v>
      </c>
      <c r="EL260" t="s">
        <v>744</v>
      </c>
      <c r="EM260" t="s">
        <v>745</v>
      </c>
      <c r="EO260" t="s">
        <v>3</v>
      </c>
      <c r="EQ260">
        <v>0</v>
      </c>
      <c r="ER260">
        <v>17.86</v>
      </c>
      <c r="ES260">
        <v>17.86</v>
      </c>
      <c r="ET260">
        <v>0</v>
      </c>
      <c r="EU260">
        <v>0</v>
      </c>
      <c r="EV260">
        <v>0</v>
      </c>
      <c r="EW260">
        <v>0</v>
      </c>
      <c r="EX260">
        <v>0</v>
      </c>
      <c r="FQ260">
        <v>0</v>
      </c>
      <c r="FR260">
        <f t="shared" si="235"/>
        <v>0</v>
      </c>
      <c r="FS260">
        <v>0</v>
      </c>
      <c r="FT260" t="s">
        <v>20</v>
      </c>
      <c r="FU260" t="s">
        <v>21</v>
      </c>
      <c r="FX260">
        <v>90</v>
      </c>
      <c r="FY260">
        <v>59.5</v>
      </c>
      <c r="GA260" t="s">
        <v>3</v>
      </c>
      <c r="GD260">
        <v>0</v>
      </c>
      <c r="GF260">
        <v>-335949073</v>
      </c>
      <c r="GG260">
        <v>1</v>
      </c>
      <c r="GH260">
        <v>1</v>
      </c>
      <c r="GI260">
        <v>4</v>
      </c>
      <c r="GJ260">
        <v>0</v>
      </c>
      <c r="GK260">
        <f>ROUND(R260*(R12)/100,2)</f>
        <v>0</v>
      </c>
      <c r="GL260">
        <f t="shared" si="236"/>
        <v>0</v>
      </c>
      <c r="GM260">
        <f t="shared" si="237"/>
        <v>217.18</v>
      </c>
      <c r="GN260">
        <f t="shared" si="238"/>
        <v>217.18</v>
      </c>
      <c r="GO260">
        <f t="shared" si="239"/>
        <v>0</v>
      </c>
      <c r="GP260">
        <f t="shared" si="240"/>
        <v>0</v>
      </c>
      <c r="GR260">
        <v>0</v>
      </c>
      <c r="GS260">
        <v>3</v>
      </c>
      <c r="GT260">
        <v>0</v>
      </c>
      <c r="GU260" t="s">
        <v>3</v>
      </c>
      <c r="GV260">
        <f t="shared" si="241"/>
        <v>0</v>
      </c>
      <c r="GW260">
        <v>1</v>
      </c>
      <c r="GX260">
        <f t="shared" si="242"/>
        <v>0</v>
      </c>
      <c r="HA260">
        <v>0</v>
      </c>
      <c r="HB260">
        <v>0</v>
      </c>
      <c r="IK260">
        <v>0</v>
      </c>
    </row>
    <row r="261" spans="1:245" x14ac:dyDescent="0.2">
      <c r="A261">
        <v>17</v>
      </c>
      <c r="B261">
        <v>1</v>
      </c>
      <c r="C261">
        <f>ROW(SmtRes!A497)</f>
        <v>497</v>
      </c>
      <c r="D261">
        <f>ROW(EtalonRes!A489)</f>
        <v>489</v>
      </c>
      <c r="E261" t="s">
        <v>759</v>
      </c>
      <c r="F261" t="s">
        <v>760</v>
      </c>
      <c r="G261" t="s">
        <v>761</v>
      </c>
      <c r="H261" t="s">
        <v>37</v>
      </c>
      <c r="I261">
        <v>2</v>
      </c>
      <c r="J261">
        <v>0</v>
      </c>
      <c r="O261">
        <f t="shared" si="207"/>
        <v>1077.21</v>
      </c>
      <c r="P261">
        <f t="shared" si="208"/>
        <v>0</v>
      </c>
      <c r="Q261">
        <f t="shared" si="209"/>
        <v>0</v>
      </c>
      <c r="R261">
        <f t="shared" si="210"/>
        <v>0</v>
      </c>
      <c r="S261">
        <f t="shared" si="211"/>
        <v>1077.21</v>
      </c>
      <c r="T261">
        <f t="shared" si="212"/>
        <v>0</v>
      </c>
      <c r="U261">
        <f t="shared" si="213"/>
        <v>5.7600000000000007</v>
      </c>
      <c r="V261">
        <f t="shared" si="214"/>
        <v>0</v>
      </c>
      <c r="W261">
        <f t="shared" si="215"/>
        <v>0</v>
      </c>
      <c r="X261">
        <f t="shared" si="216"/>
        <v>700.19</v>
      </c>
      <c r="Y261">
        <f t="shared" si="217"/>
        <v>430.88</v>
      </c>
      <c r="AA261">
        <v>39269648</v>
      </c>
      <c r="AB261">
        <f t="shared" si="218"/>
        <v>37.93</v>
      </c>
      <c r="AC261">
        <f t="shared" si="219"/>
        <v>0</v>
      </c>
      <c r="AD261">
        <f t="shared" si="243"/>
        <v>0</v>
      </c>
      <c r="AE261">
        <f t="shared" ref="AE261:AE271" si="246">ROUND((EU261),2)</f>
        <v>0</v>
      </c>
      <c r="AF261">
        <f t="shared" ref="AF261:AF271" si="247">ROUND(((EV261*0.8)),2)</f>
        <v>37.93</v>
      </c>
      <c r="AG261">
        <f t="shared" si="221"/>
        <v>0</v>
      </c>
      <c r="AH261">
        <f t="shared" ref="AH261:AH271" si="248">((EW261*0.8))</f>
        <v>2.8800000000000003</v>
      </c>
      <c r="AI261">
        <f t="shared" ref="AI261:AI271" si="249">(EX261)</f>
        <v>0</v>
      </c>
      <c r="AJ261">
        <f t="shared" si="223"/>
        <v>0</v>
      </c>
      <c r="AK261">
        <v>47.41</v>
      </c>
      <c r="AL261">
        <v>0</v>
      </c>
      <c r="AM261">
        <v>0</v>
      </c>
      <c r="AN261">
        <v>0</v>
      </c>
      <c r="AO261">
        <v>47.41</v>
      </c>
      <c r="AP261">
        <v>0</v>
      </c>
      <c r="AQ261">
        <v>3.6</v>
      </c>
      <c r="AR261">
        <v>0</v>
      </c>
      <c r="AS261">
        <v>0</v>
      </c>
      <c r="AT261">
        <v>65</v>
      </c>
      <c r="AU261">
        <v>40</v>
      </c>
      <c r="AV261">
        <v>1</v>
      </c>
      <c r="AW261">
        <v>1</v>
      </c>
      <c r="AZ261">
        <v>14.2</v>
      </c>
      <c r="BA261">
        <v>14.2</v>
      </c>
      <c r="BB261">
        <v>1</v>
      </c>
      <c r="BC261">
        <v>1</v>
      </c>
      <c r="BD261" t="s">
        <v>3</v>
      </c>
      <c r="BE261" t="s">
        <v>3</v>
      </c>
      <c r="BF261" t="s">
        <v>3</v>
      </c>
      <c r="BG261" t="s">
        <v>3</v>
      </c>
      <c r="BH261">
        <v>0</v>
      </c>
      <c r="BI261">
        <v>4</v>
      </c>
      <c r="BJ261" t="s">
        <v>762</v>
      </c>
      <c r="BM261">
        <v>200001</v>
      </c>
      <c r="BN261">
        <v>0</v>
      </c>
      <c r="BO261" t="s">
        <v>3</v>
      </c>
      <c r="BP261">
        <v>0</v>
      </c>
      <c r="BQ261">
        <v>4</v>
      </c>
      <c r="BR261">
        <v>0</v>
      </c>
      <c r="BS261">
        <v>1</v>
      </c>
      <c r="BT261">
        <v>1</v>
      </c>
      <c r="BU261">
        <v>1</v>
      </c>
      <c r="BV261">
        <v>1</v>
      </c>
      <c r="BW261">
        <v>1</v>
      </c>
      <c r="BX261">
        <v>1</v>
      </c>
      <c r="BY261" t="s">
        <v>3</v>
      </c>
      <c r="BZ261">
        <v>65</v>
      </c>
      <c r="CA261">
        <v>40</v>
      </c>
      <c r="CF261">
        <v>0</v>
      </c>
      <c r="CG261">
        <v>0</v>
      </c>
      <c r="CM261">
        <v>0</v>
      </c>
      <c r="CN261" t="s">
        <v>544</v>
      </c>
      <c r="CO261">
        <v>0</v>
      </c>
      <c r="CP261">
        <f t="shared" si="224"/>
        <v>1077.21</v>
      </c>
      <c r="CQ261">
        <f t="shared" si="225"/>
        <v>0</v>
      </c>
      <c r="CR261">
        <f t="shared" si="226"/>
        <v>0</v>
      </c>
      <c r="CS261">
        <f t="shared" si="227"/>
        <v>0</v>
      </c>
      <c r="CT261">
        <f t="shared" si="228"/>
        <v>538.60599999999999</v>
      </c>
      <c r="CU261">
        <f t="shared" si="229"/>
        <v>0</v>
      </c>
      <c r="CV261">
        <f t="shared" si="230"/>
        <v>2.8800000000000003</v>
      </c>
      <c r="CW261">
        <f t="shared" si="231"/>
        <v>0</v>
      </c>
      <c r="CX261">
        <f t="shared" si="232"/>
        <v>0</v>
      </c>
      <c r="CY261">
        <f t="shared" si="233"/>
        <v>700.18650000000014</v>
      </c>
      <c r="CZ261">
        <f t="shared" si="234"/>
        <v>430.88400000000001</v>
      </c>
      <c r="DC261" t="s">
        <v>3</v>
      </c>
      <c r="DD261" t="s">
        <v>3</v>
      </c>
      <c r="DE261" t="s">
        <v>3</v>
      </c>
      <c r="DF261" t="s">
        <v>3</v>
      </c>
      <c r="DG261" t="s">
        <v>545</v>
      </c>
      <c r="DH261" t="s">
        <v>3</v>
      </c>
      <c r="DI261" t="s">
        <v>545</v>
      </c>
      <c r="DJ261" t="s">
        <v>3</v>
      </c>
      <c r="DK261" t="s">
        <v>3</v>
      </c>
      <c r="DL261" t="s">
        <v>3</v>
      </c>
      <c r="DM261" t="s">
        <v>3</v>
      </c>
      <c r="DN261">
        <v>0</v>
      </c>
      <c r="DO261">
        <v>0</v>
      </c>
      <c r="DP261">
        <v>1</v>
      </c>
      <c r="DQ261">
        <v>1</v>
      </c>
      <c r="DU261">
        <v>1013</v>
      </c>
      <c r="DV261" t="s">
        <v>37</v>
      </c>
      <c r="DW261" t="s">
        <v>37</v>
      </c>
      <c r="DX261">
        <v>1</v>
      </c>
      <c r="EE261">
        <v>39174428</v>
      </c>
      <c r="EF261">
        <v>4</v>
      </c>
      <c r="EG261" t="s">
        <v>546</v>
      </c>
      <c r="EH261">
        <v>0</v>
      </c>
      <c r="EI261" t="s">
        <v>3</v>
      </c>
      <c r="EJ261">
        <v>4</v>
      </c>
      <c r="EK261">
        <v>200001</v>
      </c>
      <c r="EL261" t="s">
        <v>547</v>
      </c>
      <c r="EM261" t="s">
        <v>548</v>
      </c>
      <c r="EO261" t="s">
        <v>549</v>
      </c>
      <c r="EQ261">
        <v>0</v>
      </c>
      <c r="ER261">
        <v>47.41</v>
      </c>
      <c r="ES261">
        <v>0</v>
      </c>
      <c r="ET261">
        <v>0</v>
      </c>
      <c r="EU261">
        <v>0</v>
      </c>
      <c r="EV261">
        <v>47.41</v>
      </c>
      <c r="EW261">
        <v>3.6</v>
      </c>
      <c r="EX261">
        <v>0</v>
      </c>
      <c r="EY261">
        <v>0</v>
      </c>
      <c r="FQ261">
        <v>0</v>
      </c>
      <c r="FR261">
        <f t="shared" si="235"/>
        <v>0</v>
      </c>
      <c r="FS261">
        <v>0</v>
      </c>
      <c r="FX261">
        <v>65</v>
      </c>
      <c r="FY261">
        <v>40</v>
      </c>
      <c r="GA261" t="s">
        <v>3</v>
      </c>
      <c r="GD261">
        <v>0</v>
      </c>
      <c r="GF261">
        <v>-2083236469</v>
      </c>
      <c r="GG261">
        <v>1</v>
      </c>
      <c r="GH261">
        <v>1</v>
      </c>
      <c r="GI261">
        <v>4</v>
      </c>
      <c r="GJ261">
        <v>0</v>
      </c>
      <c r="GK261">
        <f>ROUND(R261*(R12)/100,2)</f>
        <v>0</v>
      </c>
      <c r="GL261">
        <f t="shared" si="236"/>
        <v>0</v>
      </c>
      <c r="GM261">
        <f t="shared" si="237"/>
        <v>2208.2800000000002</v>
      </c>
      <c r="GN261">
        <f t="shared" si="238"/>
        <v>0</v>
      </c>
      <c r="GO261">
        <f t="shared" si="239"/>
        <v>0</v>
      </c>
      <c r="GP261">
        <f t="shared" si="240"/>
        <v>2208.2800000000002</v>
      </c>
      <c r="GR261">
        <v>0</v>
      </c>
      <c r="GS261">
        <v>3</v>
      </c>
      <c r="GT261">
        <v>0</v>
      </c>
      <c r="GU261" t="s">
        <v>3</v>
      </c>
      <c r="GV261">
        <f t="shared" si="241"/>
        <v>0</v>
      </c>
      <c r="GW261">
        <v>1</v>
      </c>
      <c r="GX261">
        <f t="shared" si="242"/>
        <v>0</v>
      </c>
      <c r="HA261">
        <v>0</v>
      </c>
      <c r="HB261">
        <v>0</v>
      </c>
      <c r="IK261">
        <v>0</v>
      </c>
    </row>
    <row r="262" spans="1:245" x14ac:dyDescent="0.2">
      <c r="A262">
        <v>17</v>
      </c>
      <c r="B262">
        <v>1</v>
      </c>
      <c r="C262">
        <f>ROW(SmtRes!A502)</f>
        <v>502</v>
      </c>
      <c r="D262">
        <f>ROW(EtalonRes!A494)</f>
        <v>494</v>
      </c>
      <c r="E262" t="s">
        <v>763</v>
      </c>
      <c r="F262" t="s">
        <v>764</v>
      </c>
      <c r="G262" t="s">
        <v>765</v>
      </c>
      <c r="H262" t="s">
        <v>766</v>
      </c>
      <c r="I262">
        <v>2</v>
      </c>
      <c r="J262">
        <v>0</v>
      </c>
      <c r="O262">
        <f t="shared" si="207"/>
        <v>2212.9299999999998</v>
      </c>
      <c r="P262">
        <f t="shared" si="208"/>
        <v>0</v>
      </c>
      <c r="Q262">
        <f t="shared" si="209"/>
        <v>0</v>
      </c>
      <c r="R262">
        <f t="shared" si="210"/>
        <v>0</v>
      </c>
      <c r="S262">
        <f t="shared" si="211"/>
        <v>2212.9299999999998</v>
      </c>
      <c r="T262">
        <f t="shared" si="212"/>
        <v>0</v>
      </c>
      <c r="U262">
        <f t="shared" si="213"/>
        <v>11.520000000000001</v>
      </c>
      <c r="V262">
        <f t="shared" si="214"/>
        <v>0</v>
      </c>
      <c r="W262">
        <f t="shared" si="215"/>
        <v>0</v>
      </c>
      <c r="X262">
        <f t="shared" si="216"/>
        <v>1438.4</v>
      </c>
      <c r="Y262">
        <f t="shared" si="217"/>
        <v>885.17</v>
      </c>
      <c r="AA262">
        <v>39269648</v>
      </c>
      <c r="AB262">
        <f t="shared" si="218"/>
        <v>77.92</v>
      </c>
      <c r="AC262">
        <f t="shared" si="219"/>
        <v>0</v>
      </c>
      <c r="AD262">
        <f t="shared" si="243"/>
        <v>0</v>
      </c>
      <c r="AE262">
        <f t="shared" si="246"/>
        <v>0</v>
      </c>
      <c r="AF262">
        <f t="shared" si="247"/>
        <v>77.92</v>
      </c>
      <c r="AG262">
        <f t="shared" si="221"/>
        <v>0</v>
      </c>
      <c r="AH262">
        <f t="shared" si="248"/>
        <v>5.7600000000000007</v>
      </c>
      <c r="AI262">
        <f t="shared" si="249"/>
        <v>0</v>
      </c>
      <c r="AJ262">
        <f t="shared" si="223"/>
        <v>0</v>
      </c>
      <c r="AK262">
        <v>97.4</v>
      </c>
      <c r="AL262">
        <v>0</v>
      </c>
      <c r="AM262">
        <v>0</v>
      </c>
      <c r="AN262">
        <v>0</v>
      </c>
      <c r="AO262">
        <v>97.4</v>
      </c>
      <c r="AP262">
        <v>0</v>
      </c>
      <c r="AQ262">
        <v>7.2</v>
      </c>
      <c r="AR262">
        <v>0</v>
      </c>
      <c r="AS262">
        <v>0</v>
      </c>
      <c r="AT262">
        <v>65</v>
      </c>
      <c r="AU262">
        <v>40</v>
      </c>
      <c r="AV262">
        <v>1</v>
      </c>
      <c r="AW262">
        <v>1</v>
      </c>
      <c r="AZ262">
        <v>14.2</v>
      </c>
      <c r="BA262">
        <v>14.2</v>
      </c>
      <c r="BB262">
        <v>1</v>
      </c>
      <c r="BC262">
        <v>1</v>
      </c>
      <c r="BD262" t="s">
        <v>3</v>
      </c>
      <c r="BE262" t="s">
        <v>3</v>
      </c>
      <c r="BF262" t="s">
        <v>3</v>
      </c>
      <c r="BG262" t="s">
        <v>3</v>
      </c>
      <c r="BH262">
        <v>0</v>
      </c>
      <c r="BI262">
        <v>4</v>
      </c>
      <c r="BJ262" t="s">
        <v>767</v>
      </c>
      <c r="BM262">
        <v>200001</v>
      </c>
      <c r="BN262">
        <v>0</v>
      </c>
      <c r="BO262" t="s">
        <v>3</v>
      </c>
      <c r="BP262">
        <v>0</v>
      </c>
      <c r="BQ262">
        <v>4</v>
      </c>
      <c r="BR262">
        <v>0</v>
      </c>
      <c r="BS262">
        <v>1</v>
      </c>
      <c r="BT262">
        <v>1</v>
      </c>
      <c r="BU262">
        <v>1</v>
      </c>
      <c r="BV262">
        <v>1</v>
      </c>
      <c r="BW262">
        <v>1</v>
      </c>
      <c r="BX262">
        <v>1</v>
      </c>
      <c r="BY262" t="s">
        <v>3</v>
      </c>
      <c r="BZ262">
        <v>65</v>
      </c>
      <c r="CA262">
        <v>40</v>
      </c>
      <c r="CF262">
        <v>0</v>
      </c>
      <c r="CG262">
        <v>0</v>
      </c>
      <c r="CM262">
        <v>0</v>
      </c>
      <c r="CN262" t="s">
        <v>544</v>
      </c>
      <c r="CO262">
        <v>0</v>
      </c>
      <c r="CP262">
        <f t="shared" si="224"/>
        <v>2212.9299999999998</v>
      </c>
      <c r="CQ262">
        <f t="shared" si="225"/>
        <v>0</v>
      </c>
      <c r="CR262">
        <f t="shared" si="226"/>
        <v>0</v>
      </c>
      <c r="CS262">
        <f t="shared" si="227"/>
        <v>0</v>
      </c>
      <c r="CT262">
        <f t="shared" si="228"/>
        <v>1106.4639999999999</v>
      </c>
      <c r="CU262">
        <f t="shared" si="229"/>
        <v>0</v>
      </c>
      <c r="CV262">
        <f t="shared" si="230"/>
        <v>5.7600000000000007</v>
      </c>
      <c r="CW262">
        <f t="shared" si="231"/>
        <v>0</v>
      </c>
      <c r="CX262">
        <f t="shared" si="232"/>
        <v>0</v>
      </c>
      <c r="CY262">
        <f t="shared" si="233"/>
        <v>1438.4044999999999</v>
      </c>
      <c r="CZ262">
        <f t="shared" si="234"/>
        <v>885.17200000000003</v>
      </c>
      <c r="DC262" t="s">
        <v>3</v>
      </c>
      <c r="DD262" t="s">
        <v>3</v>
      </c>
      <c r="DE262" t="s">
        <v>3</v>
      </c>
      <c r="DF262" t="s">
        <v>3</v>
      </c>
      <c r="DG262" t="s">
        <v>545</v>
      </c>
      <c r="DH262" t="s">
        <v>3</v>
      </c>
      <c r="DI262" t="s">
        <v>545</v>
      </c>
      <c r="DJ262" t="s">
        <v>3</v>
      </c>
      <c r="DK262" t="s">
        <v>3</v>
      </c>
      <c r="DL262" t="s">
        <v>3</v>
      </c>
      <c r="DM262" t="s">
        <v>3</v>
      </c>
      <c r="DN262">
        <v>0</v>
      </c>
      <c r="DO262">
        <v>0</v>
      </c>
      <c r="DP262">
        <v>1</v>
      </c>
      <c r="DQ262">
        <v>1</v>
      </c>
      <c r="DU262">
        <v>1013</v>
      </c>
      <c r="DV262" t="s">
        <v>766</v>
      </c>
      <c r="DW262" t="s">
        <v>766</v>
      </c>
      <c r="DX262">
        <v>1</v>
      </c>
      <c r="EE262">
        <v>39174428</v>
      </c>
      <c r="EF262">
        <v>4</v>
      </c>
      <c r="EG262" t="s">
        <v>546</v>
      </c>
      <c r="EH262">
        <v>0</v>
      </c>
      <c r="EI262" t="s">
        <v>3</v>
      </c>
      <c r="EJ262">
        <v>4</v>
      </c>
      <c r="EK262">
        <v>200001</v>
      </c>
      <c r="EL262" t="s">
        <v>547</v>
      </c>
      <c r="EM262" t="s">
        <v>548</v>
      </c>
      <c r="EO262" t="s">
        <v>549</v>
      </c>
      <c r="EQ262">
        <v>0</v>
      </c>
      <c r="ER262">
        <v>97.4</v>
      </c>
      <c r="ES262">
        <v>0</v>
      </c>
      <c r="ET262">
        <v>0</v>
      </c>
      <c r="EU262">
        <v>0</v>
      </c>
      <c r="EV262">
        <v>97.4</v>
      </c>
      <c r="EW262">
        <v>7.2</v>
      </c>
      <c r="EX262">
        <v>0</v>
      </c>
      <c r="EY262">
        <v>0</v>
      </c>
      <c r="FQ262">
        <v>0</v>
      </c>
      <c r="FR262">
        <f t="shared" si="235"/>
        <v>0</v>
      </c>
      <c r="FS262">
        <v>0</v>
      </c>
      <c r="FX262">
        <v>65</v>
      </c>
      <c r="FY262">
        <v>40</v>
      </c>
      <c r="GA262" t="s">
        <v>3</v>
      </c>
      <c r="GD262">
        <v>0</v>
      </c>
      <c r="GF262">
        <v>179381830</v>
      </c>
      <c r="GG262">
        <v>1</v>
      </c>
      <c r="GH262">
        <v>1</v>
      </c>
      <c r="GI262">
        <v>4</v>
      </c>
      <c r="GJ262">
        <v>0</v>
      </c>
      <c r="GK262">
        <f>ROUND(R262*(R12)/100,2)</f>
        <v>0</v>
      </c>
      <c r="GL262">
        <f t="shared" si="236"/>
        <v>0</v>
      </c>
      <c r="GM262">
        <f t="shared" si="237"/>
        <v>4536.5</v>
      </c>
      <c r="GN262">
        <f t="shared" si="238"/>
        <v>0</v>
      </c>
      <c r="GO262">
        <f t="shared" si="239"/>
        <v>0</v>
      </c>
      <c r="GP262">
        <f t="shared" si="240"/>
        <v>4536.5</v>
      </c>
      <c r="GR262">
        <v>0</v>
      </c>
      <c r="GS262">
        <v>3</v>
      </c>
      <c r="GT262">
        <v>0</v>
      </c>
      <c r="GU262" t="s">
        <v>3</v>
      </c>
      <c r="GV262">
        <f t="shared" si="241"/>
        <v>0</v>
      </c>
      <c r="GW262">
        <v>1</v>
      </c>
      <c r="GX262">
        <f t="shared" si="242"/>
        <v>0</v>
      </c>
      <c r="HA262">
        <v>0</v>
      </c>
      <c r="HB262">
        <v>0</v>
      </c>
      <c r="IK262">
        <v>0</v>
      </c>
    </row>
    <row r="263" spans="1:245" x14ac:dyDescent="0.2">
      <c r="A263">
        <v>17</v>
      </c>
      <c r="B263">
        <v>1</v>
      </c>
      <c r="C263">
        <f>ROW(SmtRes!A507)</f>
        <v>507</v>
      </c>
      <c r="D263">
        <f>ROW(EtalonRes!A499)</f>
        <v>499</v>
      </c>
      <c r="E263" t="s">
        <v>768</v>
      </c>
      <c r="F263" t="s">
        <v>769</v>
      </c>
      <c r="G263" t="s">
        <v>770</v>
      </c>
      <c r="H263" t="s">
        <v>37</v>
      </c>
      <c r="I263">
        <v>2</v>
      </c>
      <c r="J263">
        <v>0</v>
      </c>
      <c r="O263">
        <f t="shared" si="207"/>
        <v>952.82</v>
      </c>
      <c r="P263">
        <f t="shared" si="208"/>
        <v>0</v>
      </c>
      <c r="Q263">
        <f t="shared" si="209"/>
        <v>0</v>
      </c>
      <c r="R263">
        <f t="shared" si="210"/>
        <v>0</v>
      </c>
      <c r="S263">
        <f t="shared" si="211"/>
        <v>952.82</v>
      </c>
      <c r="T263">
        <f t="shared" si="212"/>
        <v>0</v>
      </c>
      <c r="U263">
        <f t="shared" si="213"/>
        <v>4.9600000000000009</v>
      </c>
      <c r="V263">
        <f t="shared" si="214"/>
        <v>0</v>
      </c>
      <c r="W263">
        <f t="shared" si="215"/>
        <v>0</v>
      </c>
      <c r="X263">
        <f t="shared" si="216"/>
        <v>619.33000000000004</v>
      </c>
      <c r="Y263">
        <f t="shared" si="217"/>
        <v>381.13</v>
      </c>
      <c r="AA263">
        <v>39269648</v>
      </c>
      <c r="AB263">
        <f t="shared" si="218"/>
        <v>33.549999999999997</v>
      </c>
      <c r="AC263">
        <f t="shared" si="219"/>
        <v>0</v>
      </c>
      <c r="AD263">
        <f t="shared" si="243"/>
        <v>0</v>
      </c>
      <c r="AE263">
        <f t="shared" si="246"/>
        <v>0</v>
      </c>
      <c r="AF263">
        <f t="shared" si="247"/>
        <v>33.549999999999997</v>
      </c>
      <c r="AG263">
        <f t="shared" si="221"/>
        <v>0</v>
      </c>
      <c r="AH263">
        <f t="shared" si="248"/>
        <v>2.4800000000000004</v>
      </c>
      <c r="AI263">
        <f t="shared" si="249"/>
        <v>0</v>
      </c>
      <c r="AJ263">
        <f t="shared" si="223"/>
        <v>0</v>
      </c>
      <c r="AK263">
        <v>41.94</v>
      </c>
      <c r="AL263">
        <v>0</v>
      </c>
      <c r="AM263">
        <v>0</v>
      </c>
      <c r="AN263">
        <v>0</v>
      </c>
      <c r="AO263">
        <v>41.94</v>
      </c>
      <c r="AP263">
        <v>0</v>
      </c>
      <c r="AQ263">
        <v>3.1</v>
      </c>
      <c r="AR263">
        <v>0</v>
      </c>
      <c r="AS263">
        <v>0</v>
      </c>
      <c r="AT263">
        <v>65</v>
      </c>
      <c r="AU263">
        <v>40</v>
      </c>
      <c r="AV263">
        <v>1</v>
      </c>
      <c r="AW263">
        <v>1</v>
      </c>
      <c r="AZ263">
        <v>14.2</v>
      </c>
      <c r="BA263">
        <v>14.2</v>
      </c>
      <c r="BB263">
        <v>1</v>
      </c>
      <c r="BC263">
        <v>1</v>
      </c>
      <c r="BD263" t="s">
        <v>3</v>
      </c>
      <c r="BE263" t="s">
        <v>3</v>
      </c>
      <c r="BF263" t="s">
        <v>3</v>
      </c>
      <c r="BG263" t="s">
        <v>3</v>
      </c>
      <c r="BH263">
        <v>0</v>
      </c>
      <c r="BI263">
        <v>4</v>
      </c>
      <c r="BJ263" t="s">
        <v>771</v>
      </c>
      <c r="BM263">
        <v>200001</v>
      </c>
      <c r="BN263">
        <v>0</v>
      </c>
      <c r="BO263" t="s">
        <v>3</v>
      </c>
      <c r="BP263">
        <v>0</v>
      </c>
      <c r="BQ263">
        <v>4</v>
      </c>
      <c r="BR263">
        <v>0</v>
      </c>
      <c r="BS263">
        <v>1</v>
      </c>
      <c r="BT263">
        <v>1</v>
      </c>
      <c r="BU263">
        <v>1</v>
      </c>
      <c r="BV263">
        <v>1</v>
      </c>
      <c r="BW263">
        <v>1</v>
      </c>
      <c r="BX263">
        <v>1</v>
      </c>
      <c r="BY263" t="s">
        <v>3</v>
      </c>
      <c r="BZ263">
        <v>65</v>
      </c>
      <c r="CA263">
        <v>40</v>
      </c>
      <c r="CF263">
        <v>0</v>
      </c>
      <c r="CG263">
        <v>0</v>
      </c>
      <c r="CM263">
        <v>0</v>
      </c>
      <c r="CN263" t="s">
        <v>544</v>
      </c>
      <c r="CO263">
        <v>0</v>
      </c>
      <c r="CP263">
        <f t="shared" si="224"/>
        <v>952.82</v>
      </c>
      <c r="CQ263">
        <f t="shared" si="225"/>
        <v>0</v>
      </c>
      <c r="CR263">
        <f t="shared" si="226"/>
        <v>0</v>
      </c>
      <c r="CS263">
        <f t="shared" si="227"/>
        <v>0</v>
      </c>
      <c r="CT263">
        <f t="shared" si="228"/>
        <v>476.40999999999991</v>
      </c>
      <c r="CU263">
        <f t="shared" si="229"/>
        <v>0</v>
      </c>
      <c r="CV263">
        <f t="shared" si="230"/>
        <v>2.4800000000000004</v>
      </c>
      <c r="CW263">
        <f t="shared" si="231"/>
        <v>0</v>
      </c>
      <c r="CX263">
        <f t="shared" si="232"/>
        <v>0</v>
      </c>
      <c r="CY263">
        <f t="shared" si="233"/>
        <v>619.33300000000008</v>
      </c>
      <c r="CZ263">
        <f t="shared" si="234"/>
        <v>381.12800000000004</v>
      </c>
      <c r="DC263" t="s">
        <v>3</v>
      </c>
      <c r="DD263" t="s">
        <v>3</v>
      </c>
      <c r="DE263" t="s">
        <v>3</v>
      </c>
      <c r="DF263" t="s">
        <v>3</v>
      </c>
      <c r="DG263" t="s">
        <v>545</v>
      </c>
      <c r="DH263" t="s">
        <v>3</v>
      </c>
      <c r="DI263" t="s">
        <v>545</v>
      </c>
      <c r="DJ263" t="s">
        <v>3</v>
      </c>
      <c r="DK263" t="s">
        <v>3</v>
      </c>
      <c r="DL263" t="s">
        <v>3</v>
      </c>
      <c r="DM263" t="s">
        <v>3</v>
      </c>
      <c r="DN263">
        <v>0</v>
      </c>
      <c r="DO263">
        <v>0</v>
      </c>
      <c r="DP263">
        <v>1</v>
      </c>
      <c r="DQ263">
        <v>1</v>
      </c>
      <c r="DU263">
        <v>1013</v>
      </c>
      <c r="DV263" t="s">
        <v>37</v>
      </c>
      <c r="DW263" t="s">
        <v>37</v>
      </c>
      <c r="DX263">
        <v>1</v>
      </c>
      <c r="EE263">
        <v>39174428</v>
      </c>
      <c r="EF263">
        <v>4</v>
      </c>
      <c r="EG263" t="s">
        <v>546</v>
      </c>
      <c r="EH263">
        <v>0</v>
      </c>
      <c r="EI263" t="s">
        <v>3</v>
      </c>
      <c r="EJ263">
        <v>4</v>
      </c>
      <c r="EK263">
        <v>200001</v>
      </c>
      <c r="EL263" t="s">
        <v>547</v>
      </c>
      <c r="EM263" t="s">
        <v>548</v>
      </c>
      <c r="EO263" t="s">
        <v>549</v>
      </c>
      <c r="EQ263">
        <v>0</v>
      </c>
      <c r="ER263">
        <v>41.94</v>
      </c>
      <c r="ES263">
        <v>0</v>
      </c>
      <c r="ET263">
        <v>0</v>
      </c>
      <c r="EU263">
        <v>0</v>
      </c>
      <c r="EV263">
        <v>41.94</v>
      </c>
      <c r="EW263">
        <v>3.1</v>
      </c>
      <c r="EX263">
        <v>0</v>
      </c>
      <c r="EY263">
        <v>0</v>
      </c>
      <c r="FQ263">
        <v>0</v>
      </c>
      <c r="FR263">
        <f t="shared" si="235"/>
        <v>0</v>
      </c>
      <c r="FS263">
        <v>0</v>
      </c>
      <c r="FX263">
        <v>65</v>
      </c>
      <c r="FY263">
        <v>40</v>
      </c>
      <c r="GA263" t="s">
        <v>3</v>
      </c>
      <c r="GD263">
        <v>0</v>
      </c>
      <c r="GF263">
        <v>300181532</v>
      </c>
      <c r="GG263">
        <v>1</v>
      </c>
      <c r="GH263">
        <v>1</v>
      </c>
      <c r="GI263">
        <v>4</v>
      </c>
      <c r="GJ263">
        <v>0</v>
      </c>
      <c r="GK263">
        <f>ROUND(R263*(R12)/100,2)</f>
        <v>0</v>
      </c>
      <c r="GL263">
        <f t="shared" si="236"/>
        <v>0</v>
      </c>
      <c r="GM263">
        <f t="shared" si="237"/>
        <v>1953.28</v>
      </c>
      <c r="GN263">
        <f t="shared" si="238"/>
        <v>0</v>
      </c>
      <c r="GO263">
        <f t="shared" si="239"/>
        <v>0</v>
      </c>
      <c r="GP263">
        <f t="shared" si="240"/>
        <v>1953.28</v>
      </c>
      <c r="GR263">
        <v>0</v>
      </c>
      <c r="GS263">
        <v>3</v>
      </c>
      <c r="GT263">
        <v>0</v>
      </c>
      <c r="GU263" t="s">
        <v>3</v>
      </c>
      <c r="GV263">
        <f t="shared" si="241"/>
        <v>0</v>
      </c>
      <c r="GW263">
        <v>1</v>
      </c>
      <c r="GX263">
        <f t="shared" si="242"/>
        <v>0</v>
      </c>
      <c r="HA263">
        <v>0</v>
      </c>
      <c r="HB263">
        <v>0</v>
      </c>
      <c r="IK263">
        <v>0</v>
      </c>
    </row>
    <row r="264" spans="1:245" x14ac:dyDescent="0.2">
      <c r="A264">
        <v>17</v>
      </c>
      <c r="B264">
        <v>1</v>
      </c>
      <c r="C264">
        <f>ROW(SmtRes!A512)</f>
        <v>512</v>
      </c>
      <c r="D264">
        <f>ROW(EtalonRes!A504)</f>
        <v>504</v>
      </c>
      <c r="E264" t="s">
        <v>772</v>
      </c>
      <c r="F264" t="s">
        <v>773</v>
      </c>
      <c r="G264" t="s">
        <v>774</v>
      </c>
      <c r="H264" t="s">
        <v>37</v>
      </c>
      <c r="I264">
        <v>1</v>
      </c>
      <c r="J264">
        <v>0</v>
      </c>
      <c r="O264">
        <f t="shared" si="207"/>
        <v>952.82</v>
      </c>
      <c r="P264">
        <f t="shared" si="208"/>
        <v>0</v>
      </c>
      <c r="Q264">
        <f t="shared" si="209"/>
        <v>0</v>
      </c>
      <c r="R264">
        <f t="shared" si="210"/>
        <v>0</v>
      </c>
      <c r="S264">
        <f t="shared" si="211"/>
        <v>952.82</v>
      </c>
      <c r="T264">
        <f t="shared" si="212"/>
        <v>0</v>
      </c>
      <c r="U264">
        <f t="shared" si="213"/>
        <v>4.9600000000000009</v>
      </c>
      <c r="V264">
        <f t="shared" si="214"/>
        <v>0</v>
      </c>
      <c r="W264">
        <f t="shared" si="215"/>
        <v>0</v>
      </c>
      <c r="X264">
        <f t="shared" si="216"/>
        <v>619.33000000000004</v>
      </c>
      <c r="Y264">
        <f t="shared" si="217"/>
        <v>381.13</v>
      </c>
      <c r="AA264">
        <v>39269648</v>
      </c>
      <c r="AB264">
        <f t="shared" si="218"/>
        <v>67.099999999999994</v>
      </c>
      <c r="AC264">
        <f t="shared" si="219"/>
        <v>0</v>
      </c>
      <c r="AD264">
        <f t="shared" si="243"/>
        <v>0</v>
      </c>
      <c r="AE264">
        <f t="shared" si="246"/>
        <v>0</v>
      </c>
      <c r="AF264">
        <f t="shared" si="247"/>
        <v>67.099999999999994</v>
      </c>
      <c r="AG264">
        <f t="shared" si="221"/>
        <v>0</v>
      </c>
      <c r="AH264">
        <f t="shared" si="248"/>
        <v>4.9600000000000009</v>
      </c>
      <c r="AI264">
        <f t="shared" si="249"/>
        <v>0</v>
      </c>
      <c r="AJ264">
        <f t="shared" si="223"/>
        <v>0</v>
      </c>
      <c r="AK264">
        <v>83.87</v>
      </c>
      <c r="AL264">
        <v>0</v>
      </c>
      <c r="AM264">
        <v>0</v>
      </c>
      <c r="AN264">
        <v>0</v>
      </c>
      <c r="AO264">
        <v>83.87</v>
      </c>
      <c r="AP264">
        <v>0</v>
      </c>
      <c r="AQ264">
        <v>6.2</v>
      </c>
      <c r="AR264">
        <v>0</v>
      </c>
      <c r="AS264">
        <v>0</v>
      </c>
      <c r="AT264">
        <v>65</v>
      </c>
      <c r="AU264">
        <v>40</v>
      </c>
      <c r="AV264">
        <v>1</v>
      </c>
      <c r="AW264">
        <v>1</v>
      </c>
      <c r="AZ264">
        <v>14.2</v>
      </c>
      <c r="BA264">
        <v>14.2</v>
      </c>
      <c r="BB264">
        <v>1</v>
      </c>
      <c r="BC264">
        <v>1</v>
      </c>
      <c r="BD264" t="s">
        <v>3</v>
      </c>
      <c r="BE264" t="s">
        <v>3</v>
      </c>
      <c r="BF264" t="s">
        <v>3</v>
      </c>
      <c r="BG264" t="s">
        <v>3</v>
      </c>
      <c r="BH264">
        <v>0</v>
      </c>
      <c r="BI264">
        <v>4</v>
      </c>
      <c r="BJ264" t="s">
        <v>775</v>
      </c>
      <c r="BM264">
        <v>200001</v>
      </c>
      <c r="BN264">
        <v>0</v>
      </c>
      <c r="BO264" t="s">
        <v>3</v>
      </c>
      <c r="BP264">
        <v>0</v>
      </c>
      <c r="BQ264">
        <v>4</v>
      </c>
      <c r="BR264">
        <v>0</v>
      </c>
      <c r="BS264">
        <v>1</v>
      </c>
      <c r="BT264">
        <v>1</v>
      </c>
      <c r="BU264">
        <v>1</v>
      </c>
      <c r="BV264">
        <v>1</v>
      </c>
      <c r="BW264">
        <v>1</v>
      </c>
      <c r="BX264">
        <v>1</v>
      </c>
      <c r="BY264" t="s">
        <v>3</v>
      </c>
      <c r="BZ264">
        <v>65</v>
      </c>
      <c r="CA264">
        <v>40</v>
      </c>
      <c r="CF264">
        <v>0</v>
      </c>
      <c r="CG264">
        <v>0</v>
      </c>
      <c r="CM264">
        <v>0</v>
      </c>
      <c r="CN264" t="s">
        <v>544</v>
      </c>
      <c r="CO264">
        <v>0</v>
      </c>
      <c r="CP264">
        <f t="shared" si="224"/>
        <v>952.82</v>
      </c>
      <c r="CQ264">
        <f t="shared" si="225"/>
        <v>0</v>
      </c>
      <c r="CR264">
        <f t="shared" si="226"/>
        <v>0</v>
      </c>
      <c r="CS264">
        <f t="shared" si="227"/>
        <v>0</v>
      </c>
      <c r="CT264">
        <f t="shared" si="228"/>
        <v>952.81999999999982</v>
      </c>
      <c r="CU264">
        <f t="shared" si="229"/>
        <v>0</v>
      </c>
      <c r="CV264">
        <f t="shared" si="230"/>
        <v>4.9600000000000009</v>
      </c>
      <c r="CW264">
        <f t="shared" si="231"/>
        <v>0</v>
      </c>
      <c r="CX264">
        <f t="shared" si="232"/>
        <v>0</v>
      </c>
      <c r="CY264">
        <f t="shared" si="233"/>
        <v>619.33300000000008</v>
      </c>
      <c r="CZ264">
        <f t="shared" si="234"/>
        <v>381.12800000000004</v>
      </c>
      <c r="DC264" t="s">
        <v>3</v>
      </c>
      <c r="DD264" t="s">
        <v>3</v>
      </c>
      <c r="DE264" t="s">
        <v>3</v>
      </c>
      <c r="DF264" t="s">
        <v>3</v>
      </c>
      <c r="DG264" t="s">
        <v>545</v>
      </c>
      <c r="DH264" t="s">
        <v>3</v>
      </c>
      <c r="DI264" t="s">
        <v>545</v>
      </c>
      <c r="DJ264" t="s">
        <v>3</v>
      </c>
      <c r="DK264" t="s">
        <v>3</v>
      </c>
      <c r="DL264" t="s">
        <v>3</v>
      </c>
      <c r="DM264" t="s">
        <v>3</v>
      </c>
      <c r="DN264">
        <v>0</v>
      </c>
      <c r="DO264">
        <v>0</v>
      </c>
      <c r="DP264">
        <v>1</v>
      </c>
      <c r="DQ264">
        <v>1</v>
      </c>
      <c r="DU264">
        <v>1013</v>
      </c>
      <c r="DV264" t="s">
        <v>37</v>
      </c>
      <c r="DW264" t="s">
        <v>37</v>
      </c>
      <c r="DX264">
        <v>1</v>
      </c>
      <c r="EE264">
        <v>39174428</v>
      </c>
      <c r="EF264">
        <v>4</v>
      </c>
      <c r="EG264" t="s">
        <v>546</v>
      </c>
      <c r="EH264">
        <v>0</v>
      </c>
      <c r="EI264" t="s">
        <v>3</v>
      </c>
      <c r="EJ264">
        <v>4</v>
      </c>
      <c r="EK264">
        <v>200001</v>
      </c>
      <c r="EL264" t="s">
        <v>547</v>
      </c>
      <c r="EM264" t="s">
        <v>548</v>
      </c>
      <c r="EO264" t="s">
        <v>549</v>
      </c>
      <c r="EQ264">
        <v>0</v>
      </c>
      <c r="ER264">
        <v>83.87</v>
      </c>
      <c r="ES264">
        <v>0</v>
      </c>
      <c r="ET264">
        <v>0</v>
      </c>
      <c r="EU264">
        <v>0</v>
      </c>
      <c r="EV264">
        <v>83.87</v>
      </c>
      <c r="EW264">
        <v>6.2</v>
      </c>
      <c r="EX264">
        <v>0</v>
      </c>
      <c r="EY264">
        <v>0</v>
      </c>
      <c r="FQ264">
        <v>0</v>
      </c>
      <c r="FR264">
        <f t="shared" si="235"/>
        <v>0</v>
      </c>
      <c r="FS264">
        <v>0</v>
      </c>
      <c r="FX264">
        <v>65</v>
      </c>
      <c r="FY264">
        <v>40</v>
      </c>
      <c r="GA264" t="s">
        <v>3</v>
      </c>
      <c r="GD264">
        <v>0</v>
      </c>
      <c r="GF264">
        <v>-666358254</v>
      </c>
      <c r="GG264">
        <v>1</v>
      </c>
      <c r="GH264">
        <v>1</v>
      </c>
      <c r="GI264">
        <v>4</v>
      </c>
      <c r="GJ264">
        <v>0</v>
      </c>
      <c r="GK264">
        <f>ROUND(R264*(R12)/100,2)</f>
        <v>0</v>
      </c>
      <c r="GL264">
        <f t="shared" si="236"/>
        <v>0</v>
      </c>
      <c r="GM264">
        <f t="shared" si="237"/>
        <v>1953.28</v>
      </c>
      <c r="GN264">
        <f t="shared" si="238"/>
        <v>0</v>
      </c>
      <c r="GO264">
        <f t="shared" si="239"/>
        <v>0</v>
      </c>
      <c r="GP264">
        <f t="shared" si="240"/>
        <v>1953.28</v>
      </c>
      <c r="GR264">
        <v>0</v>
      </c>
      <c r="GS264">
        <v>3</v>
      </c>
      <c r="GT264">
        <v>0</v>
      </c>
      <c r="GU264" t="s">
        <v>3</v>
      </c>
      <c r="GV264">
        <f t="shared" si="241"/>
        <v>0</v>
      </c>
      <c r="GW264">
        <v>1</v>
      </c>
      <c r="GX264">
        <f t="shared" si="242"/>
        <v>0</v>
      </c>
      <c r="HA264">
        <v>0</v>
      </c>
      <c r="HB264">
        <v>0</v>
      </c>
      <c r="IK264">
        <v>0</v>
      </c>
    </row>
    <row r="265" spans="1:245" x14ac:dyDescent="0.2">
      <c r="A265">
        <v>17</v>
      </c>
      <c r="B265">
        <v>1</v>
      </c>
      <c r="C265">
        <f>ROW(SmtRes!A517)</f>
        <v>517</v>
      </c>
      <c r="D265">
        <f>ROW(EtalonRes!A509)</f>
        <v>509</v>
      </c>
      <c r="E265" t="s">
        <v>776</v>
      </c>
      <c r="F265" t="s">
        <v>777</v>
      </c>
      <c r="G265" t="s">
        <v>778</v>
      </c>
      <c r="H265" t="s">
        <v>779</v>
      </c>
      <c r="I265">
        <v>1</v>
      </c>
      <c r="J265">
        <v>0</v>
      </c>
      <c r="O265">
        <f t="shared" si="207"/>
        <v>1619.51</v>
      </c>
      <c r="P265">
        <f t="shared" si="208"/>
        <v>0</v>
      </c>
      <c r="Q265">
        <f t="shared" si="209"/>
        <v>0</v>
      </c>
      <c r="R265">
        <f t="shared" si="210"/>
        <v>0</v>
      </c>
      <c r="S265">
        <f t="shared" si="211"/>
        <v>1619.51</v>
      </c>
      <c r="T265">
        <f t="shared" si="212"/>
        <v>0</v>
      </c>
      <c r="U265">
        <f t="shared" si="213"/>
        <v>8.4320000000000004</v>
      </c>
      <c r="V265">
        <f t="shared" si="214"/>
        <v>0</v>
      </c>
      <c r="W265">
        <f t="shared" si="215"/>
        <v>0</v>
      </c>
      <c r="X265">
        <f t="shared" si="216"/>
        <v>1052.68</v>
      </c>
      <c r="Y265">
        <f t="shared" si="217"/>
        <v>647.79999999999995</v>
      </c>
      <c r="AA265">
        <v>39269648</v>
      </c>
      <c r="AB265">
        <f t="shared" si="218"/>
        <v>114.05</v>
      </c>
      <c r="AC265">
        <f t="shared" si="219"/>
        <v>0</v>
      </c>
      <c r="AD265">
        <f t="shared" si="243"/>
        <v>0</v>
      </c>
      <c r="AE265">
        <f t="shared" si="246"/>
        <v>0</v>
      </c>
      <c r="AF265">
        <f t="shared" si="247"/>
        <v>114.05</v>
      </c>
      <c r="AG265">
        <f t="shared" si="221"/>
        <v>0</v>
      </c>
      <c r="AH265">
        <f t="shared" si="248"/>
        <v>8.4320000000000004</v>
      </c>
      <c r="AI265">
        <f t="shared" si="249"/>
        <v>0</v>
      </c>
      <c r="AJ265">
        <f t="shared" si="223"/>
        <v>0</v>
      </c>
      <c r="AK265">
        <v>142.56</v>
      </c>
      <c r="AL265">
        <v>0</v>
      </c>
      <c r="AM265">
        <v>0</v>
      </c>
      <c r="AN265">
        <v>0</v>
      </c>
      <c r="AO265">
        <v>142.56</v>
      </c>
      <c r="AP265">
        <v>0</v>
      </c>
      <c r="AQ265">
        <v>10.54</v>
      </c>
      <c r="AR265">
        <v>0</v>
      </c>
      <c r="AS265">
        <v>0</v>
      </c>
      <c r="AT265">
        <v>65</v>
      </c>
      <c r="AU265">
        <v>40</v>
      </c>
      <c r="AV265">
        <v>1</v>
      </c>
      <c r="AW265">
        <v>1</v>
      </c>
      <c r="AZ265">
        <v>14.2</v>
      </c>
      <c r="BA265">
        <v>14.2</v>
      </c>
      <c r="BB265">
        <v>1</v>
      </c>
      <c r="BC265">
        <v>1</v>
      </c>
      <c r="BD265" t="s">
        <v>3</v>
      </c>
      <c r="BE265" t="s">
        <v>3</v>
      </c>
      <c r="BF265" t="s">
        <v>3</v>
      </c>
      <c r="BG265" t="s">
        <v>3</v>
      </c>
      <c r="BH265">
        <v>0</v>
      </c>
      <c r="BI265">
        <v>4</v>
      </c>
      <c r="BJ265" t="s">
        <v>780</v>
      </c>
      <c r="BM265">
        <v>200001</v>
      </c>
      <c r="BN265">
        <v>0</v>
      </c>
      <c r="BO265" t="s">
        <v>3</v>
      </c>
      <c r="BP265">
        <v>0</v>
      </c>
      <c r="BQ265">
        <v>4</v>
      </c>
      <c r="BR265">
        <v>0</v>
      </c>
      <c r="BS265">
        <v>1</v>
      </c>
      <c r="BT265">
        <v>1</v>
      </c>
      <c r="BU265">
        <v>1</v>
      </c>
      <c r="BV265">
        <v>1</v>
      </c>
      <c r="BW265">
        <v>1</v>
      </c>
      <c r="BX265">
        <v>1</v>
      </c>
      <c r="BY265" t="s">
        <v>3</v>
      </c>
      <c r="BZ265">
        <v>65</v>
      </c>
      <c r="CA265">
        <v>40</v>
      </c>
      <c r="CF265">
        <v>0</v>
      </c>
      <c r="CG265">
        <v>0</v>
      </c>
      <c r="CM265">
        <v>0</v>
      </c>
      <c r="CN265" t="s">
        <v>544</v>
      </c>
      <c r="CO265">
        <v>0</v>
      </c>
      <c r="CP265">
        <f t="shared" si="224"/>
        <v>1619.51</v>
      </c>
      <c r="CQ265">
        <f t="shared" si="225"/>
        <v>0</v>
      </c>
      <c r="CR265">
        <f t="shared" si="226"/>
        <v>0</v>
      </c>
      <c r="CS265">
        <f t="shared" si="227"/>
        <v>0</v>
      </c>
      <c r="CT265">
        <f t="shared" si="228"/>
        <v>1619.51</v>
      </c>
      <c r="CU265">
        <f t="shared" si="229"/>
        <v>0</v>
      </c>
      <c r="CV265">
        <f t="shared" si="230"/>
        <v>8.4320000000000004</v>
      </c>
      <c r="CW265">
        <f t="shared" si="231"/>
        <v>0</v>
      </c>
      <c r="CX265">
        <f t="shared" si="232"/>
        <v>0</v>
      </c>
      <c r="CY265">
        <f t="shared" si="233"/>
        <v>1052.6814999999999</v>
      </c>
      <c r="CZ265">
        <f t="shared" si="234"/>
        <v>647.80399999999997</v>
      </c>
      <c r="DC265" t="s">
        <v>3</v>
      </c>
      <c r="DD265" t="s">
        <v>3</v>
      </c>
      <c r="DE265" t="s">
        <v>3</v>
      </c>
      <c r="DF265" t="s">
        <v>3</v>
      </c>
      <c r="DG265" t="s">
        <v>545</v>
      </c>
      <c r="DH265" t="s">
        <v>3</v>
      </c>
      <c r="DI265" t="s">
        <v>545</v>
      </c>
      <c r="DJ265" t="s">
        <v>3</v>
      </c>
      <c r="DK265" t="s">
        <v>3</v>
      </c>
      <c r="DL265" t="s">
        <v>3</v>
      </c>
      <c r="DM265" t="s">
        <v>3</v>
      </c>
      <c r="DN265">
        <v>0</v>
      </c>
      <c r="DO265">
        <v>0</v>
      </c>
      <c r="DP265">
        <v>1</v>
      </c>
      <c r="DQ265">
        <v>1</v>
      </c>
      <c r="DU265">
        <v>1013</v>
      </c>
      <c r="DV265" t="s">
        <v>779</v>
      </c>
      <c r="DW265" t="s">
        <v>779</v>
      </c>
      <c r="DX265">
        <v>1</v>
      </c>
      <c r="EE265">
        <v>39174428</v>
      </c>
      <c r="EF265">
        <v>4</v>
      </c>
      <c r="EG265" t="s">
        <v>546</v>
      </c>
      <c r="EH265">
        <v>0</v>
      </c>
      <c r="EI265" t="s">
        <v>3</v>
      </c>
      <c r="EJ265">
        <v>4</v>
      </c>
      <c r="EK265">
        <v>200001</v>
      </c>
      <c r="EL265" t="s">
        <v>547</v>
      </c>
      <c r="EM265" t="s">
        <v>548</v>
      </c>
      <c r="EO265" t="s">
        <v>549</v>
      </c>
      <c r="EQ265">
        <v>0</v>
      </c>
      <c r="ER265">
        <v>142.56</v>
      </c>
      <c r="ES265">
        <v>0</v>
      </c>
      <c r="ET265">
        <v>0</v>
      </c>
      <c r="EU265">
        <v>0</v>
      </c>
      <c r="EV265">
        <v>142.56</v>
      </c>
      <c r="EW265">
        <v>10.54</v>
      </c>
      <c r="EX265">
        <v>0</v>
      </c>
      <c r="EY265">
        <v>0</v>
      </c>
      <c r="FQ265">
        <v>0</v>
      </c>
      <c r="FR265">
        <f t="shared" si="235"/>
        <v>0</v>
      </c>
      <c r="FS265">
        <v>0</v>
      </c>
      <c r="FX265">
        <v>65</v>
      </c>
      <c r="FY265">
        <v>40</v>
      </c>
      <c r="GA265" t="s">
        <v>3</v>
      </c>
      <c r="GD265">
        <v>0</v>
      </c>
      <c r="GF265">
        <v>862650736</v>
      </c>
      <c r="GG265">
        <v>1</v>
      </c>
      <c r="GH265">
        <v>1</v>
      </c>
      <c r="GI265">
        <v>4</v>
      </c>
      <c r="GJ265">
        <v>0</v>
      </c>
      <c r="GK265">
        <f>ROUND(R265*(R12)/100,2)</f>
        <v>0</v>
      </c>
      <c r="GL265">
        <f t="shared" si="236"/>
        <v>0</v>
      </c>
      <c r="GM265">
        <f t="shared" si="237"/>
        <v>3319.99</v>
      </c>
      <c r="GN265">
        <f t="shared" si="238"/>
        <v>0</v>
      </c>
      <c r="GO265">
        <f t="shared" si="239"/>
        <v>0</v>
      </c>
      <c r="GP265">
        <f t="shared" si="240"/>
        <v>3319.99</v>
      </c>
      <c r="GR265">
        <v>0</v>
      </c>
      <c r="GS265">
        <v>3</v>
      </c>
      <c r="GT265">
        <v>0</v>
      </c>
      <c r="GU265" t="s">
        <v>3</v>
      </c>
      <c r="GV265">
        <f t="shared" si="241"/>
        <v>0</v>
      </c>
      <c r="GW265">
        <v>1</v>
      </c>
      <c r="GX265">
        <f t="shared" si="242"/>
        <v>0</v>
      </c>
      <c r="HA265">
        <v>0</v>
      </c>
      <c r="HB265">
        <v>0</v>
      </c>
      <c r="IK265">
        <v>0</v>
      </c>
    </row>
    <row r="266" spans="1:245" x14ac:dyDescent="0.2">
      <c r="A266">
        <v>17</v>
      </c>
      <c r="B266">
        <v>1</v>
      </c>
      <c r="C266">
        <f>ROW(SmtRes!A522)</f>
        <v>522</v>
      </c>
      <c r="D266">
        <f>ROW(EtalonRes!A514)</f>
        <v>514</v>
      </c>
      <c r="E266" t="s">
        <v>781</v>
      </c>
      <c r="F266" t="s">
        <v>782</v>
      </c>
      <c r="G266" t="s">
        <v>783</v>
      </c>
      <c r="H266" t="s">
        <v>784</v>
      </c>
      <c r="I266">
        <v>1</v>
      </c>
      <c r="J266">
        <v>0</v>
      </c>
      <c r="O266">
        <f t="shared" si="207"/>
        <v>428.56</v>
      </c>
      <c r="P266">
        <f t="shared" si="208"/>
        <v>0</v>
      </c>
      <c r="Q266">
        <f t="shared" si="209"/>
        <v>0</v>
      </c>
      <c r="R266">
        <f t="shared" si="210"/>
        <v>0</v>
      </c>
      <c r="S266">
        <f t="shared" si="211"/>
        <v>428.56</v>
      </c>
      <c r="T266">
        <f t="shared" si="212"/>
        <v>0</v>
      </c>
      <c r="U266">
        <f t="shared" si="213"/>
        <v>2.3039999999999998</v>
      </c>
      <c r="V266">
        <f t="shared" si="214"/>
        <v>0</v>
      </c>
      <c r="W266">
        <f t="shared" si="215"/>
        <v>0</v>
      </c>
      <c r="X266">
        <f t="shared" si="216"/>
        <v>278.56</v>
      </c>
      <c r="Y266">
        <f t="shared" si="217"/>
        <v>171.42</v>
      </c>
      <c r="AA266">
        <v>39269648</v>
      </c>
      <c r="AB266">
        <f t="shared" si="218"/>
        <v>30.18</v>
      </c>
      <c r="AC266">
        <f t="shared" si="219"/>
        <v>0</v>
      </c>
      <c r="AD266">
        <f t="shared" si="243"/>
        <v>0</v>
      </c>
      <c r="AE266">
        <f t="shared" si="246"/>
        <v>0</v>
      </c>
      <c r="AF266">
        <f t="shared" si="247"/>
        <v>30.18</v>
      </c>
      <c r="AG266">
        <f t="shared" si="221"/>
        <v>0</v>
      </c>
      <c r="AH266">
        <f t="shared" si="248"/>
        <v>2.3039999999999998</v>
      </c>
      <c r="AI266">
        <f t="shared" si="249"/>
        <v>0</v>
      </c>
      <c r="AJ266">
        <f t="shared" si="223"/>
        <v>0</v>
      </c>
      <c r="AK266">
        <v>37.729999999999997</v>
      </c>
      <c r="AL266">
        <v>0</v>
      </c>
      <c r="AM266">
        <v>0</v>
      </c>
      <c r="AN266">
        <v>0</v>
      </c>
      <c r="AO266">
        <v>37.729999999999997</v>
      </c>
      <c r="AP266">
        <v>0</v>
      </c>
      <c r="AQ266">
        <v>2.88</v>
      </c>
      <c r="AR266">
        <v>0</v>
      </c>
      <c r="AS266">
        <v>0</v>
      </c>
      <c r="AT266">
        <v>65</v>
      </c>
      <c r="AU266">
        <v>40</v>
      </c>
      <c r="AV266">
        <v>1</v>
      </c>
      <c r="AW266">
        <v>1</v>
      </c>
      <c r="AZ266">
        <v>14.2</v>
      </c>
      <c r="BA266">
        <v>14.2</v>
      </c>
      <c r="BB266">
        <v>1</v>
      </c>
      <c r="BC266">
        <v>1</v>
      </c>
      <c r="BD266" t="s">
        <v>3</v>
      </c>
      <c r="BE266" t="s">
        <v>3</v>
      </c>
      <c r="BF266" t="s">
        <v>3</v>
      </c>
      <c r="BG266" t="s">
        <v>3</v>
      </c>
      <c r="BH266">
        <v>0</v>
      </c>
      <c r="BI266">
        <v>4</v>
      </c>
      <c r="BJ266" t="s">
        <v>785</v>
      </c>
      <c r="BM266">
        <v>200001</v>
      </c>
      <c r="BN266">
        <v>0</v>
      </c>
      <c r="BO266" t="s">
        <v>3</v>
      </c>
      <c r="BP266">
        <v>0</v>
      </c>
      <c r="BQ266">
        <v>4</v>
      </c>
      <c r="BR266">
        <v>0</v>
      </c>
      <c r="BS266">
        <v>1</v>
      </c>
      <c r="BT266">
        <v>1</v>
      </c>
      <c r="BU266">
        <v>1</v>
      </c>
      <c r="BV266">
        <v>1</v>
      </c>
      <c r="BW266">
        <v>1</v>
      </c>
      <c r="BX266">
        <v>1</v>
      </c>
      <c r="BY266" t="s">
        <v>3</v>
      </c>
      <c r="BZ266">
        <v>65</v>
      </c>
      <c r="CA266">
        <v>40</v>
      </c>
      <c r="CF266">
        <v>0</v>
      </c>
      <c r="CG266">
        <v>0</v>
      </c>
      <c r="CM266">
        <v>0</v>
      </c>
      <c r="CN266" t="s">
        <v>544</v>
      </c>
      <c r="CO266">
        <v>0</v>
      </c>
      <c r="CP266">
        <f t="shared" si="224"/>
        <v>428.56</v>
      </c>
      <c r="CQ266">
        <f t="shared" si="225"/>
        <v>0</v>
      </c>
      <c r="CR266">
        <f t="shared" si="226"/>
        <v>0</v>
      </c>
      <c r="CS266">
        <f t="shared" si="227"/>
        <v>0</v>
      </c>
      <c r="CT266">
        <f t="shared" si="228"/>
        <v>428.55599999999998</v>
      </c>
      <c r="CU266">
        <f t="shared" si="229"/>
        <v>0</v>
      </c>
      <c r="CV266">
        <f t="shared" si="230"/>
        <v>2.3039999999999998</v>
      </c>
      <c r="CW266">
        <f t="shared" si="231"/>
        <v>0</v>
      </c>
      <c r="CX266">
        <f t="shared" si="232"/>
        <v>0</v>
      </c>
      <c r="CY266">
        <f t="shared" si="233"/>
        <v>278.56400000000002</v>
      </c>
      <c r="CZ266">
        <f t="shared" si="234"/>
        <v>171.42400000000001</v>
      </c>
      <c r="DC266" t="s">
        <v>3</v>
      </c>
      <c r="DD266" t="s">
        <v>3</v>
      </c>
      <c r="DE266" t="s">
        <v>3</v>
      </c>
      <c r="DF266" t="s">
        <v>3</v>
      </c>
      <c r="DG266" t="s">
        <v>545</v>
      </c>
      <c r="DH266" t="s">
        <v>3</v>
      </c>
      <c r="DI266" t="s">
        <v>545</v>
      </c>
      <c r="DJ266" t="s">
        <v>3</v>
      </c>
      <c r="DK266" t="s">
        <v>3</v>
      </c>
      <c r="DL266" t="s">
        <v>3</v>
      </c>
      <c r="DM266" t="s">
        <v>3</v>
      </c>
      <c r="DN266">
        <v>0</v>
      </c>
      <c r="DO266">
        <v>0</v>
      </c>
      <c r="DP266">
        <v>1</v>
      </c>
      <c r="DQ266">
        <v>1</v>
      </c>
      <c r="DU266">
        <v>1013</v>
      </c>
      <c r="DV266" t="s">
        <v>784</v>
      </c>
      <c r="DW266" t="s">
        <v>784</v>
      </c>
      <c r="DX266">
        <v>1</v>
      </c>
      <c r="EE266">
        <v>39174428</v>
      </c>
      <c r="EF266">
        <v>4</v>
      </c>
      <c r="EG266" t="s">
        <v>546</v>
      </c>
      <c r="EH266">
        <v>0</v>
      </c>
      <c r="EI266" t="s">
        <v>3</v>
      </c>
      <c r="EJ266">
        <v>4</v>
      </c>
      <c r="EK266">
        <v>200001</v>
      </c>
      <c r="EL266" t="s">
        <v>547</v>
      </c>
      <c r="EM266" t="s">
        <v>548</v>
      </c>
      <c r="EO266" t="s">
        <v>549</v>
      </c>
      <c r="EQ266">
        <v>0</v>
      </c>
      <c r="ER266">
        <v>37.729999999999997</v>
      </c>
      <c r="ES266">
        <v>0</v>
      </c>
      <c r="ET266">
        <v>0</v>
      </c>
      <c r="EU266">
        <v>0</v>
      </c>
      <c r="EV266">
        <v>37.729999999999997</v>
      </c>
      <c r="EW266">
        <v>2.88</v>
      </c>
      <c r="EX266">
        <v>0</v>
      </c>
      <c r="EY266">
        <v>0</v>
      </c>
      <c r="FQ266">
        <v>0</v>
      </c>
      <c r="FR266">
        <f t="shared" si="235"/>
        <v>0</v>
      </c>
      <c r="FS266">
        <v>0</v>
      </c>
      <c r="FX266">
        <v>65</v>
      </c>
      <c r="FY266">
        <v>40</v>
      </c>
      <c r="GA266" t="s">
        <v>3</v>
      </c>
      <c r="GD266">
        <v>0</v>
      </c>
      <c r="GF266">
        <v>-1528120270</v>
      </c>
      <c r="GG266">
        <v>1</v>
      </c>
      <c r="GH266">
        <v>1</v>
      </c>
      <c r="GI266">
        <v>4</v>
      </c>
      <c r="GJ266">
        <v>0</v>
      </c>
      <c r="GK266">
        <f>ROUND(R266*(R12)/100,2)</f>
        <v>0</v>
      </c>
      <c r="GL266">
        <f t="shared" si="236"/>
        <v>0</v>
      </c>
      <c r="GM266">
        <f t="shared" si="237"/>
        <v>878.54</v>
      </c>
      <c r="GN266">
        <f t="shared" si="238"/>
        <v>0</v>
      </c>
      <c r="GO266">
        <f t="shared" si="239"/>
        <v>0</v>
      </c>
      <c r="GP266">
        <f t="shared" si="240"/>
        <v>878.54</v>
      </c>
      <c r="GR266">
        <v>0</v>
      </c>
      <c r="GS266">
        <v>3</v>
      </c>
      <c r="GT266">
        <v>0</v>
      </c>
      <c r="GU266" t="s">
        <v>3</v>
      </c>
      <c r="GV266">
        <f t="shared" si="241"/>
        <v>0</v>
      </c>
      <c r="GW266">
        <v>1</v>
      </c>
      <c r="GX266">
        <f t="shared" si="242"/>
        <v>0</v>
      </c>
      <c r="HA266">
        <v>0</v>
      </c>
      <c r="HB266">
        <v>0</v>
      </c>
      <c r="IK266">
        <v>0</v>
      </c>
    </row>
    <row r="267" spans="1:245" x14ac:dyDescent="0.2">
      <c r="A267">
        <v>17</v>
      </c>
      <c r="B267">
        <v>1</v>
      </c>
      <c r="C267">
        <f>ROW(SmtRes!A524)</f>
        <v>524</v>
      </c>
      <c r="D267">
        <f>ROW(EtalonRes!A516)</f>
        <v>516</v>
      </c>
      <c r="E267" t="s">
        <v>786</v>
      </c>
      <c r="F267" t="s">
        <v>787</v>
      </c>
      <c r="G267" t="s">
        <v>788</v>
      </c>
      <c r="H267" t="s">
        <v>37</v>
      </c>
      <c r="I267">
        <v>1</v>
      </c>
      <c r="J267">
        <v>0</v>
      </c>
      <c r="O267">
        <f t="shared" si="207"/>
        <v>311.69</v>
      </c>
      <c r="P267">
        <f t="shared" si="208"/>
        <v>0</v>
      </c>
      <c r="Q267">
        <f t="shared" si="209"/>
        <v>0</v>
      </c>
      <c r="R267">
        <f t="shared" si="210"/>
        <v>0</v>
      </c>
      <c r="S267">
        <f t="shared" si="211"/>
        <v>311.69</v>
      </c>
      <c r="T267">
        <f t="shared" si="212"/>
        <v>0</v>
      </c>
      <c r="U267">
        <f t="shared" si="213"/>
        <v>1.9440000000000002</v>
      </c>
      <c r="V267">
        <f t="shared" si="214"/>
        <v>0</v>
      </c>
      <c r="W267">
        <f t="shared" si="215"/>
        <v>0</v>
      </c>
      <c r="X267">
        <f t="shared" si="216"/>
        <v>202.6</v>
      </c>
      <c r="Y267">
        <f t="shared" si="217"/>
        <v>124.68</v>
      </c>
      <c r="AA267">
        <v>39269648</v>
      </c>
      <c r="AB267">
        <f t="shared" si="218"/>
        <v>21.95</v>
      </c>
      <c r="AC267">
        <f t="shared" si="219"/>
        <v>0</v>
      </c>
      <c r="AD267">
        <f t="shared" si="243"/>
        <v>0</v>
      </c>
      <c r="AE267">
        <f t="shared" si="246"/>
        <v>0</v>
      </c>
      <c r="AF267">
        <f t="shared" si="247"/>
        <v>21.95</v>
      </c>
      <c r="AG267">
        <f t="shared" si="221"/>
        <v>0</v>
      </c>
      <c r="AH267">
        <f t="shared" si="248"/>
        <v>1.9440000000000002</v>
      </c>
      <c r="AI267">
        <f t="shared" si="249"/>
        <v>0</v>
      </c>
      <c r="AJ267">
        <f t="shared" si="223"/>
        <v>0</v>
      </c>
      <c r="AK267">
        <v>27.44</v>
      </c>
      <c r="AL267">
        <v>0</v>
      </c>
      <c r="AM267">
        <v>0</v>
      </c>
      <c r="AN267">
        <v>0</v>
      </c>
      <c r="AO267">
        <v>27.44</v>
      </c>
      <c r="AP267">
        <v>0</v>
      </c>
      <c r="AQ267">
        <v>2.4300000000000002</v>
      </c>
      <c r="AR267">
        <v>0</v>
      </c>
      <c r="AS267">
        <v>0</v>
      </c>
      <c r="AT267">
        <v>65</v>
      </c>
      <c r="AU267">
        <v>40</v>
      </c>
      <c r="AV267">
        <v>1</v>
      </c>
      <c r="AW267">
        <v>1</v>
      </c>
      <c r="AZ267">
        <v>14.2</v>
      </c>
      <c r="BA267">
        <v>14.2</v>
      </c>
      <c r="BB267">
        <v>1</v>
      </c>
      <c r="BC267">
        <v>1</v>
      </c>
      <c r="BD267" t="s">
        <v>3</v>
      </c>
      <c r="BE267" t="s">
        <v>3</v>
      </c>
      <c r="BF267" t="s">
        <v>3</v>
      </c>
      <c r="BG267" t="s">
        <v>3</v>
      </c>
      <c r="BH267">
        <v>0</v>
      </c>
      <c r="BI267">
        <v>4</v>
      </c>
      <c r="BJ267" t="s">
        <v>789</v>
      </c>
      <c r="BM267">
        <v>200001</v>
      </c>
      <c r="BN267">
        <v>0</v>
      </c>
      <c r="BO267" t="s">
        <v>3</v>
      </c>
      <c r="BP267">
        <v>0</v>
      </c>
      <c r="BQ267">
        <v>4</v>
      </c>
      <c r="BR267">
        <v>0</v>
      </c>
      <c r="BS267">
        <v>1</v>
      </c>
      <c r="BT267">
        <v>1</v>
      </c>
      <c r="BU267">
        <v>1</v>
      </c>
      <c r="BV267">
        <v>1</v>
      </c>
      <c r="BW267">
        <v>1</v>
      </c>
      <c r="BX267">
        <v>1</v>
      </c>
      <c r="BY267" t="s">
        <v>3</v>
      </c>
      <c r="BZ267">
        <v>65</v>
      </c>
      <c r="CA267">
        <v>40</v>
      </c>
      <c r="CF267">
        <v>0</v>
      </c>
      <c r="CG267">
        <v>0</v>
      </c>
      <c r="CM267">
        <v>0</v>
      </c>
      <c r="CN267" t="s">
        <v>544</v>
      </c>
      <c r="CO267">
        <v>0</v>
      </c>
      <c r="CP267">
        <f t="shared" si="224"/>
        <v>311.69</v>
      </c>
      <c r="CQ267">
        <f t="shared" si="225"/>
        <v>0</v>
      </c>
      <c r="CR267">
        <f t="shared" si="226"/>
        <v>0</v>
      </c>
      <c r="CS267">
        <f t="shared" si="227"/>
        <v>0</v>
      </c>
      <c r="CT267">
        <f t="shared" si="228"/>
        <v>311.69</v>
      </c>
      <c r="CU267">
        <f t="shared" si="229"/>
        <v>0</v>
      </c>
      <c r="CV267">
        <f t="shared" si="230"/>
        <v>1.9440000000000002</v>
      </c>
      <c r="CW267">
        <f t="shared" si="231"/>
        <v>0</v>
      </c>
      <c r="CX267">
        <f t="shared" si="232"/>
        <v>0</v>
      </c>
      <c r="CY267">
        <f t="shared" si="233"/>
        <v>202.59849999999997</v>
      </c>
      <c r="CZ267">
        <f t="shared" si="234"/>
        <v>124.676</v>
      </c>
      <c r="DC267" t="s">
        <v>3</v>
      </c>
      <c r="DD267" t="s">
        <v>3</v>
      </c>
      <c r="DE267" t="s">
        <v>3</v>
      </c>
      <c r="DF267" t="s">
        <v>3</v>
      </c>
      <c r="DG267" t="s">
        <v>545</v>
      </c>
      <c r="DH267" t="s">
        <v>3</v>
      </c>
      <c r="DI267" t="s">
        <v>545</v>
      </c>
      <c r="DJ267" t="s">
        <v>3</v>
      </c>
      <c r="DK267" t="s">
        <v>3</v>
      </c>
      <c r="DL267" t="s">
        <v>3</v>
      </c>
      <c r="DM267" t="s">
        <v>3</v>
      </c>
      <c r="DN267">
        <v>0</v>
      </c>
      <c r="DO267">
        <v>0</v>
      </c>
      <c r="DP267">
        <v>1</v>
      </c>
      <c r="DQ267">
        <v>1</v>
      </c>
      <c r="DU267">
        <v>1013</v>
      </c>
      <c r="DV267" t="s">
        <v>37</v>
      </c>
      <c r="DW267" t="s">
        <v>37</v>
      </c>
      <c r="DX267">
        <v>1</v>
      </c>
      <c r="EE267">
        <v>39174428</v>
      </c>
      <c r="EF267">
        <v>4</v>
      </c>
      <c r="EG267" t="s">
        <v>546</v>
      </c>
      <c r="EH267">
        <v>0</v>
      </c>
      <c r="EI267" t="s">
        <v>3</v>
      </c>
      <c r="EJ267">
        <v>4</v>
      </c>
      <c r="EK267">
        <v>200001</v>
      </c>
      <c r="EL267" t="s">
        <v>547</v>
      </c>
      <c r="EM267" t="s">
        <v>548</v>
      </c>
      <c r="EO267" t="s">
        <v>549</v>
      </c>
      <c r="EQ267">
        <v>0</v>
      </c>
      <c r="ER267">
        <v>27.44</v>
      </c>
      <c r="ES267">
        <v>0</v>
      </c>
      <c r="ET267">
        <v>0</v>
      </c>
      <c r="EU267">
        <v>0</v>
      </c>
      <c r="EV267">
        <v>27.44</v>
      </c>
      <c r="EW267">
        <v>2.4300000000000002</v>
      </c>
      <c r="EX267">
        <v>0</v>
      </c>
      <c r="EY267">
        <v>0</v>
      </c>
      <c r="FQ267">
        <v>0</v>
      </c>
      <c r="FR267">
        <f t="shared" si="235"/>
        <v>0</v>
      </c>
      <c r="FS267">
        <v>0</v>
      </c>
      <c r="FX267">
        <v>65</v>
      </c>
      <c r="FY267">
        <v>40</v>
      </c>
      <c r="GA267" t="s">
        <v>3</v>
      </c>
      <c r="GD267">
        <v>0</v>
      </c>
      <c r="GF267">
        <v>465973052</v>
      </c>
      <c r="GG267">
        <v>1</v>
      </c>
      <c r="GH267">
        <v>1</v>
      </c>
      <c r="GI267">
        <v>4</v>
      </c>
      <c r="GJ267">
        <v>0</v>
      </c>
      <c r="GK267">
        <f>ROUND(R267*(R12)/100,2)</f>
        <v>0</v>
      </c>
      <c r="GL267">
        <f t="shared" si="236"/>
        <v>0</v>
      </c>
      <c r="GM267">
        <f t="shared" si="237"/>
        <v>638.97</v>
      </c>
      <c r="GN267">
        <f t="shared" si="238"/>
        <v>0</v>
      </c>
      <c r="GO267">
        <f t="shared" si="239"/>
        <v>0</v>
      </c>
      <c r="GP267">
        <f t="shared" si="240"/>
        <v>638.97</v>
      </c>
      <c r="GR267">
        <v>0</v>
      </c>
      <c r="GS267">
        <v>3</v>
      </c>
      <c r="GT267">
        <v>0</v>
      </c>
      <c r="GU267" t="s">
        <v>3</v>
      </c>
      <c r="GV267">
        <f t="shared" si="241"/>
        <v>0</v>
      </c>
      <c r="GW267">
        <v>1</v>
      </c>
      <c r="GX267">
        <f t="shared" si="242"/>
        <v>0</v>
      </c>
      <c r="HA267">
        <v>0</v>
      </c>
      <c r="HB267">
        <v>0</v>
      </c>
      <c r="IK267">
        <v>0</v>
      </c>
    </row>
    <row r="268" spans="1:245" x14ac:dyDescent="0.2">
      <c r="A268">
        <v>17</v>
      </c>
      <c r="B268">
        <v>1</v>
      </c>
      <c r="C268">
        <f>ROW(SmtRes!A529)</f>
        <v>529</v>
      </c>
      <c r="D268">
        <f>ROW(EtalonRes!A521)</f>
        <v>521</v>
      </c>
      <c r="E268" t="s">
        <v>790</v>
      </c>
      <c r="F268" t="s">
        <v>791</v>
      </c>
      <c r="G268" t="s">
        <v>792</v>
      </c>
      <c r="H268" t="s">
        <v>793</v>
      </c>
      <c r="I268">
        <v>1</v>
      </c>
      <c r="J268">
        <v>0</v>
      </c>
      <c r="O268">
        <f t="shared" si="207"/>
        <v>2158.54</v>
      </c>
      <c r="P268">
        <f t="shared" si="208"/>
        <v>0</v>
      </c>
      <c r="Q268">
        <f t="shared" si="209"/>
        <v>0</v>
      </c>
      <c r="R268">
        <f t="shared" si="210"/>
        <v>0</v>
      </c>
      <c r="S268">
        <f t="shared" si="211"/>
        <v>2158.54</v>
      </c>
      <c r="T268">
        <f t="shared" si="212"/>
        <v>0</v>
      </c>
      <c r="U268">
        <f t="shared" si="213"/>
        <v>10.72</v>
      </c>
      <c r="V268">
        <f t="shared" si="214"/>
        <v>0</v>
      </c>
      <c r="W268">
        <f t="shared" si="215"/>
        <v>0</v>
      </c>
      <c r="X268">
        <f t="shared" si="216"/>
        <v>1403.05</v>
      </c>
      <c r="Y268">
        <f t="shared" si="217"/>
        <v>863.42</v>
      </c>
      <c r="AA268">
        <v>39269648</v>
      </c>
      <c r="AB268">
        <f t="shared" si="218"/>
        <v>152.01</v>
      </c>
      <c r="AC268">
        <f t="shared" si="219"/>
        <v>0</v>
      </c>
      <c r="AD268">
        <f t="shared" si="243"/>
        <v>0</v>
      </c>
      <c r="AE268">
        <f t="shared" si="246"/>
        <v>0</v>
      </c>
      <c r="AF268">
        <f t="shared" si="247"/>
        <v>152.01</v>
      </c>
      <c r="AG268">
        <f t="shared" si="221"/>
        <v>0</v>
      </c>
      <c r="AH268">
        <f t="shared" si="248"/>
        <v>10.72</v>
      </c>
      <c r="AI268">
        <f t="shared" si="249"/>
        <v>0</v>
      </c>
      <c r="AJ268">
        <f t="shared" si="223"/>
        <v>0</v>
      </c>
      <c r="AK268">
        <v>190.01</v>
      </c>
      <c r="AL268">
        <v>0</v>
      </c>
      <c r="AM268">
        <v>0</v>
      </c>
      <c r="AN268">
        <v>0</v>
      </c>
      <c r="AO268">
        <v>190.01</v>
      </c>
      <c r="AP268">
        <v>0</v>
      </c>
      <c r="AQ268">
        <v>13.4</v>
      </c>
      <c r="AR268">
        <v>0</v>
      </c>
      <c r="AS268">
        <v>0</v>
      </c>
      <c r="AT268">
        <v>65</v>
      </c>
      <c r="AU268">
        <v>40</v>
      </c>
      <c r="AV268">
        <v>1</v>
      </c>
      <c r="AW268">
        <v>1</v>
      </c>
      <c r="AZ268">
        <v>14.2</v>
      </c>
      <c r="BA268">
        <v>14.2</v>
      </c>
      <c r="BB268">
        <v>1</v>
      </c>
      <c r="BC268">
        <v>1</v>
      </c>
      <c r="BD268" t="s">
        <v>3</v>
      </c>
      <c r="BE268" t="s">
        <v>3</v>
      </c>
      <c r="BF268" t="s">
        <v>3</v>
      </c>
      <c r="BG268" t="s">
        <v>3</v>
      </c>
      <c r="BH268">
        <v>0</v>
      </c>
      <c r="BI268">
        <v>4</v>
      </c>
      <c r="BJ268" t="s">
        <v>794</v>
      </c>
      <c r="BM268">
        <v>200001</v>
      </c>
      <c r="BN268">
        <v>0</v>
      </c>
      <c r="BO268" t="s">
        <v>3</v>
      </c>
      <c r="BP268">
        <v>0</v>
      </c>
      <c r="BQ268">
        <v>4</v>
      </c>
      <c r="BR268">
        <v>0</v>
      </c>
      <c r="BS268">
        <v>1</v>
      </c>
      <c r="BT268">
        <v>1</v>
      </c>
      <c r="BU268">
        <v>1</v>
      </c>
      <c r="BV268">
        <v>1</v>
      </c>
      <c r="BW268">
        <v>1</v>
      </c>
      <c r="BX268">
        <v>1</v>
      </c>
      <c r="BY268" t="s">
        <v>3</v>
      </c>
      <c r="BZ268">
        <v>65</v>
      </c>
      <c r="CA268">
        <v>40</v>
      </c>
      <c r="CF268">
        <v>0</v>
      </c>
      <c r="CG268">
        <v>0</v>
      </c>
      <c r="CM268">
        <v>0</v>
      </c>
      <c r="CN268" t="s">
        <v>544</v>
      </c>
      <c r="CO268">
        <v>0</v>
      </c>
      <c r="CP268">
        <f t="shared" si="224"/>
        <v>2158.54</v>
      </c>
      <c r="CQ268">
        <f t="shared" si="225"/>
        <v>0</v>
      </c>
      <c r="CR268">
        <f t="shared" si="226"/>
        <v>0</v>
      </c>
      <c r="CS268">
        <f t="shared" si="227"/>
        <v>0</v>
      </c>
      <c r="CT268">
        <f t="shared" si="228"/>
        <v>2158.5419999999999</v>
      </c>
      <c r="CU268">
        <f t="shared" si="229"/>
        <v>0</v>
      </c>
      <c r="CV268">
        <f t="shared" si="230"/>
        <v>10.72</v>
      </c>
      <c r="CW268">
        <f t="shared" si="231"/>
        <v>0</v>
      </c>
      <c r="CX268">
        <f t="shared" si="232"/>
        <v>0</v>
      </c>
      <c r="CY268">
        <f t="shared" si="233"/>
        <v>1403.0510000000002</v>
      </c>
      <c r="CZ268">
        <f t="shared" si="234"/>
        <v>863.41600000000005</v>
      </c>
      <c r="DC268" t="s">
        <v>3</v>
      </c>
      <c r="DD268" t="s">
        <v>3</v>
      </c>
      <c r="DE268" t="s">
        <v>3</v>
      </c>
      <c r="DF268" t="s">
        <v>3</v>
      </c>
      <c r="DG268" t="s">
        <v>545</v>
      </c>
      <c r="DH268" t="s">
        <v>3</v>
      </c>
      <c r="DI268" t="s">
        <v>545</v>
      </c>
      <c r="DJ268" t="s">
        <v>3</v>
      </c>
      <c r="DK268" t="s">
        <v>3</v>
      </c>
      <c r="DL268" t="s">
        <v>3</v>
      </c>
      <c r="DM268" t="s">
        <v>3</v>
      </c>
      <c r="DN268">
        <v>0</v>
      </c>
      <c r="DO268">
        <v>0</v>
      </c>
      <c r="DP268">
        <v>1</v>
      </c>
      <c r="DQ268">
        <v>1</v>
      </c>
      <c r="DU268">
        <v>1013</v>
      </c>
      <c r="DV268" t="s">
        <v>793</v>
      </c>
      <c r="DW268" t="s">
        <v>793</v>
      </c>
      <c r="DX268">
        <v>1</v>
      </c>
      <c r="EE268">
        <v>39174428</v>
      </c>
      <c r="EF268">
        <v>4</v>
      </c>
      <c r="EG268" t="s">
        <v>546</v>
      </c>
      <c r="EH268">
        <v>0</v>
      </c>
      <c r="EI268" t="s">
        <v>3</v>
      </c>
      <c r="EJ268">
        <v>4</v>
      </c>
      <c r="EK268">
        <v>200001</v>
      </c>
      <c r="EL268" t="s">
        <v>547</v>
      </c>
      <c r="EM268" t="s">
        <v>548</v>
      </c>
      <c r="EO268" t="s">
        <v>549</v>
      </c>
      <c r="EQ268">
        <v>0</v>
      </c>
      <c r="ER268">
        <v>190.01</v>
      </c>
      <c r="ES268">
        <v>0</v>
      </c>
      <c r="ET268">
        <v>0</v>
      </c>
      <c r="EU268">
        <v>0</v>
      </c>
      <c r="EV268">
        <v>190.01</v>
      </c>
      <c r="EW268">
        <v>13.4</v>
      </c>
      <c r="EX268">
        <v>0</v>
      </c>
      <c r="EY268">
        <v>0</v>
      </c>
      <c r="FQ268">
        <v>0</v>
      </c>
      <c r="FR268">
        <f t="shared" si="235"/>
        <v>0</v>
      </c>
      <c r="FS268">
        <v>0</v>
      </c>
      <c r="FX268">
        <v>65</v>
      </c>
      <c r="FY268">
        <v>40</v>
      </c>
      <c r="GA268" t="s">
        <v>3</v>
      </c>
      <c r="GD268">
        <v>0</v>
      </c>
      <c r="GF268">
        <v>-244491476</v>
      </c>
      <c r="GG268">
        <v>1</v>
      </c>
      <c r="GH268">
        <v>1</v>
      </c>
      <c r="GI268">
        <v>4</v>
      </c>
      <c r="GJ268">
        <v>0</v>
      </c>
      <c r="GK268">
        <f>ROUND(R268*(R12)/100,2)</f>
        <v>0</v>
      </c>
      <c r="GL268">
        <f t="shared" si="236"/>
        <v>0</v>
      </c>
      <c r="GM268">
        <f t="shared" si="237"/>
        <v>4425.01</v>
      </c>
      <c r="GN268">
        <f t="shared" si="238"/>
        <v>0</v>
      </c>
      <c r="GO268">
        <f t="shared" si="239"/>
        <v>0</v>
      </c>
      <c r="GP268">
        <f t="shared" si="240"/>
        <v>4425.01</v>
      </c>
      <c r="GR268">
        <v>0</v>
      </c>
      <c r="GS268">
        <v>3</v>
      </c>
      <c r="GT268">
        <v>0</v>
      </c>
      <c r="GU268" t="s">
        <v>3</v>
      </c>
      <c r="GV268">
        <f t="shared" si="241"/>
        <v>0</v>
      </c>
      <c r="GW268">
        <v>1</v>
      </c>
      <c r="GX268">
        <f t="shared" si="242"/>
        <v>0</v>
      </c>
      <c r="HA268">
        <v>0</v>
      </c>
      <c r="HB268">
        <v>0</v>
      </c>
      <c r="IK268">
        <v>0</v>
      </c>
    </row>
    <row r="269" spans="1:245" x14ac:dyDescent="0.2">
      <c r="A269">
        <v>17</v>
      </c>
      <c r="B269">
        <v>1</v>
      </c>
      <c r="C269">
        <f>ROW(SmtRes!A532)</f>
        <v>532</v>
      </c>
      <c r="D269">
        <f>ROW(EtalonRes!A524)</f>
        <v>524</v>
      </c>
      <c r="E269" t="s">
        <v>795</v>
      </c>
      <c r="F269" t="s">
        <v>796</v>
      </c>
      <c r="G269" t="s">
        <v>797</v>
      </c>
      <c r="H269" t="s">
        <v>37</v>
      </c>
      <c r="I269">
        <v>2</v>
      </c>
      <c r="J269">
        <v>0</v>
      </c>
      <c r="O269">
        <f t="shared" si="207"/>
        <v>888.35</v>
      </c>
      <c r="P269">
        <f t="shared" si="208"/>
        <v>0</v>
      </c>
      <c r="Q269">
        <f t="shared" si="209"/>
        <v>0</v>
      </c>
      <c r="R269">
        <f t="shared" si="210"/>
        <v>0</v>
      </c>
      <c r="S269">
        <f t="shared" si="211"/>
        <v>888.35</v>
      </c>
      <c r="T269">
        <f t="shared" si="212"/>
        <v>0</v>
      </c>
      <c r="U269">
        <f t="shared" si="213"/>
        <v>3.9840000000000004</v>
      </c>
      <c r="V269">
        <f t="shared" si="214"/>
        <v>0</v>
      </c>
      <c r="W269">
        <f t="shared" si="215"/>
        <v>0</v>
      </c>
      <c r="X269">
        <f t="shared" si="216"/>
        <v>577.42999999999995</v>
      </c>
      <c r="Y269">
        <f t="shared" si="217"/>
        <v>355.34</v>
      </c>
      <c r="AA269">
        <v>39269648</v>
      </c>
      <c r="AB269">
        <f t="shared" si="218"/>
        <v>31.28</v>
      </c>
      <c r="AC269">
        <f t="shared" si="219"/>
        <v>0</v>
      </c>
      <c r="AD269">
        <f t="shared" si="243"/>
        <v>0</v>
      </c>
      <c r="AE269">
        <f t="shared" si="246"/>
        <v>0</v>
      </c>
      <c r="AF269">
        <f t="shared" si="247"/>
        <v>31.28</v>
      </c>
      <c r="AG269">
        <f t="shared" si="221"/>
        <v>0</v>
      </c>
      <c r="AH269">
        <f t="shared" si="248"/>
        <v>1.9920000000000002</v>
      </c>
      <c r="AI269">
        <f t="shared" si="249"/>
        <v>0</v>
      </c>
      <c r="AJ269">
        <f t="shared" si="223"/>
        <v>0</v>
      </c>
      <c r="AK269">
        <v>39.1</v>
      </c>
      <c r="AL269">
        <v>0</v>
      </c>
      <c r="AM269">
        <v>0</v>
      </c>
      <c r="AN269">
        <v>0</v>
      </c>
      <c r="AO269">
        <v>39.1</v>
      </c>
      <c r="AP269">
        <v>0</v>
      </c>
      <c r="AQ269">
        <v>2.4900000000000002</v>
      </c>
      <c r="AR269">
        <v>0</v>
      </c>
      <c r="AS269">
        <v>0</v>
      </c>
      <c r="AT269">
        <v>65</v>
      </c>
      <c r="AU269">
        <v>40</v>
      </c>
      <c r="AV269">
        <v>1</v>
      </c>
      <c r="AW269">
        <v>1</v>
      </c>
      <c r="AZ269">
        <v>14.2</v>
      </c>
      <c r="BA269">
        <v>14.2</v>
      </c>
      <c r="BB269">
        <v>1</v>
      </c>
      <c r="BC269">
        <v>1</v>
      </c>
      <c r="BD269" t="s">
        <v>3</v>
      </c>
      <c r="BE269" t="s">
        <v>3</v>
      </c>
      <c r="BF269" t="s">
        <v>3</v>
      </c>
      <c r="BG269" t="s">
        <v>3</v>
      </c>
      <c r="BH269">
        <v>0</v>
      </c>
      <c r="BI269">
        <v>4</v>
      </c>
      <c r="BJ269" t="s">
        <v>798</v>
      </c>
      <c r="BM269">
        <v>200001</v>
      </c>
      <c r="BN269">
        <v>0</v>
      </c>
      <c r="BO269" t="s">
        <v>3</v>
      </c>
      <c r="BP269">
        <v>0</v>
      </c>
      <c r="BQ269">
        <v>4</v>
      </c>
      <c r="BR269">
        <v>0</v>
      </c>
      <c r="BS269">
        <v>1</v>
      </c>
      <c r="BT269">
        <v>1</v>
      </c>
      <c r="BU269">
        <v>1</v>
      </c>
      <c r="BV269">
        <v>1</v>
      </c>
      <c r="BW269">
        <v>1</v>
      </c>
      <c r="BX269">
        <v>1</v>
      </c>
      <c r="BY269" t="s">
        <v>3</v>
      </c>
      <c r="BZ269">
        <v>65</v>
      </c>
      <c r="CA269">
        <v>40</v>
      </c>
      <c r="CF269">
        <v>0</v>
      </c>
      <c r="CG269">
        <v>0</v>
      </c>
      <c r="CM269">
        <v>0</v>
      </c>
      <c r="CN269" t="s">
        <v>544</v>
      </c>
      <c r="CO269">
        <v>0</v>
      </c>
      <c r="CP269">
        <f t="shared" si="224"/>
        <v>888.35</v>
      </c>
      <c r="CQ269">
        <f t="shared" si="225"/>
        <v>0</v>
      </c>
      <c r="CR269">
        <f t="shared" si="226"/>
        <v>0</v>
      </c>
      <c r="CS269">
        <f t="shared" si="227"/>
        <v>0</v>
      </c>
      <c r="CT269">
        <f t="shared" si="228"/>
        <v>444.17599999999999</v>
      </c>
      <c r="CU269">
        <f t="shared" si="229"/>
        <v>0</v>
      </c>
      <c r="CV269">
        <f t="shared" si="230"/>
        <v>1.9920000000000002</v>
      </c>
      <c r="CW269">
        <f t="shared" si="231"/>
        <v>0</v>
      </c>
      <c r="CX269">
        <f t="shared" si="232"/>
        <v>0</v>
      </c>
      <c r="CY269">
        <f t="shared" si="233"/>
        <v>577.42750000000001</v>
      </c>
      <c r="CZ269">
        <f t="shared" si="234"/>
        <v>355.34</v>
      </c>
      <c r="DC269" t="s">
        <v>3</v>
      </c>
      <c r="DD269" t="s">
        <v>3</v>
      </c>
      <c r="DE269" t="s">
        <v>3</v>
      </c>
      <c r="DF269" t="s">
        <v>3</v>
      </c>
      <c r="DG269" t="s">
        <v>545</v>
      </c>
      <c r="DH269" t="s">
        <v>3</v>
      </c>
      <c r="DI269" t="s">
        <v>545</v>
      </c>
      <c r="DJ269" t="s">
        <v>3</v>
      </c>
      <c r="DK269" t="s">
        <v>3</v>
      </c>
      <c r="DL269" t="s">
        <v>3</v>
      </c>
      <c r="DM269" t="s">
        <v>3</v>
      </c>
      <c r="DN269">
        <v>0</v>
      </c>
      <c r="DO269">
        <v>0</v>
      </c>
      <c r="DP269">
        <v>1</v>
      </c>
      <c r="DQ269">
        <v>1</v>
      </c>
      <c r="DU269">
        <v>1013</v>
      </c>
      <c r="DV269" t="s">
        <v>37</v>
      </c>
      <c r="DW269" t="s">
        <v>37</v>
      </c>
      <c r="DX269">
        <v>1</v>
      </c>
      <c r="EE269">
        <v>39174428</v>
      </c>
      <c r="EF269">
        <v>4</v>
      </c>
      <c r="EG269" t="s">
        <v>546</v>
      </c>
      <c r="EH269">
        <v>0</v>
      </c>
      <c r="EI269" t="s">
        <v>3</v>
      </c>
      <c r="EJ269">
        <v>4</v>
      </c>
      <c r="EK269">
        <v>200001</v>
      </c>
      <c r="EL269" t="s">
        <v>547</v>
      </c>
      <c r="EM269" t="s">
        <v>548</v>
      </c>
      <c r="EO269" t="s">
        <v>549</v>
      </c>
      <c r="EQ269">
        <v>0</v>
      </c>
      <c r="ER269">
        <v>39.1</v>
      </c>
      <c r="ES269">
        <v>0</v>
      </c>
      <c r="ET269">
        <v>0</v>
      </c>
      <c r="EU269">
        <v>0</v>
      </c>
      <c r="EV269">
        <v>39.1</v>
      </c>
      <c r="EW269">
        <v>2.4900000000000002</v>
      </c>
      <c r="EX269">
        <v>0</v>
      </c>
      <c r="EY269">
        <v>0</v>
      </c>
      <c r="FQ269">
        <v>0</v>
      </c>
      <c r="FR269">
        <f t="shared" si="235"/>
        <v>0</v>
      </c>
      <c r="FS269">
        <v>0</v>
      </c>
      <c r="FX269">
        <v>65</v>
      </c>
      <c r="FY269">
        <v>40</v>
      </c>
      <c r="GA269" t="s">
        <v>3</v>
      </c>
      <c r="GD269">
        <v>0</v>
      </c>
      <c r="GF269">
        <v>-257078274</v>
      </c>
      <c r="GG269">
        <v>1</v>
      </c>
      <c r="GH269">
        <v>1</v>
      </c>
      <c r="GI269">
        <v>4</v>
      </c>
      <c r="GJ269">
        <v>0</v>
      </c>
      <c r="GK269">
        <f>ROUND(R269*(R12)/100,2)</f>
        <v>0</v>
      </c>
      <c r="GL269">
        <f t="shared" si="236"/>
        <v>0</v>
      </c>
      <c r="GM269">
        <f t="shared" si="237"/>
        <v>1821.12</v>
      </c>
      <c r="GN269">
        <f t="shared" si="238"/>
        <v>0</v>
      </c>
      <c r="GO269">
        <f t="shared" si="239"/>
        <v>0</v>
      </c>
      <c r="GP269">
        <f t="shared" si="240"/>
        <v>1821.12</v>
      </c>
      <c r="GR269">
        <v>0</v>
      </c>
      <c r="GS269">
        <v>3</v>
      </c>
      <c r="GT269">
        <v>0</v>
      </c>
      <c r="GU269" t="s">
        <v>3</v>
      </c>
      <c r="GV269">
        <f t="shared" si="241"/>
        <v>0</v>
      </c>
      <c r="GW269">
        <v>1</v>
      </c>
      <c r="GX269">
        <f t="shared" si="242"/>
        <v>0</v>
      </c>
      <c r="HA269">
        <v>0</v>
      </c>
      <c r="HB269">
        <v>0</v>
      </c>
      <c r="IK269">
        <v>0</v>
      </c>
    </row>
    <row r="270" spans="1:245" x14ac:dyDescent="0.2">
      <c r="A270">
        <v>17</v>
      </c>
      <c r="B270">
        <v>1</v>
      </c>
      <c r="C270">
        <f>ROW(SmtRes!A535)</f>
        <v>535</v>
      </c>
      <c r="D270">
        <f>ROW(EtalonRes!A527)</f>
        <v>527</v>
      </c>
      <c r="E270" t="s">
        <v>799</v>
      </c>
      <c r="F270" t="s">
        <v>800</v>
      </c>
      <c r="G270" t="s">
        <v>801</v>
      </c>
      <c r="H270" t="s">
        <v>793</v>
      </c>
      <c r="I270">
        <v>2</v>
      </c>
      <c r="J270">
        <v>0</v>
      </c>
      <c r="O270">
        <f t="shared" si="207"/>
        <v>1871.84</v>
      </c>
      <c r="P270">
        <f t="shared" si="208"/>
        <v>0</v>
      </c>
      <c r="Q270">
        <f t="shared" si="209"/>
        <v>0</v>
      </c>
      <c r="R270">
        <f t="shared" si="210"/>
        <v>0</v>
      </c>
      <c r="S270">
        <f t="shared" si="211"/>
        <v>1871.84</v>
      </c>
      <c r="T270">
        <f t="shared" si="212"/>
        <v>0</v>
      </c>
      <c r="U270">
        <f t="shared" si="213"/>
        <v>8.4</v>
      </c>
      <c r="V270">
        <f t="shared" si="214"/>
        <v>0</v>
      </c>
      <c r="W270">
        <f t="shared" si="215"/>
        <v>0</v>
      </c>
      <c r="X270">
        <f t="shared" si="216"/>
        <v>1216.7</v>
      </c>
      <c r="Y270">
        <f t="shared" si="217"/>
        <v>748.74</v>
      </c>
      <c r="AA270">
        <v>39269648</v>
      </c>
      <c r="AB270">
        <f t="shared" ref="AB270:AB271" si="250">ROUND((AC270+AD270+AF270),2)</f>
        <v>65.91</v>
      </c>
      <c r="AC270">
        <f t="shared" si="219"/>
        <v>0</v>
      </c>
      <c r="AD270">
        <f t="shared" si="243"/>
        <v>0</v>
      </c>
      <c r="AE270">
        <f t="shared" si="246"/>
        <v>0</v>
      </c>
      <c r="AF270">
        <f t="shared" si="247"/>
        <v>65.91</v>
      </c>
      <c r="AG270">
        <f t="shared" si="221"/>
        <v>0</v>
      </c>
      <c r="AH270">
        <f t="shared" si="248"/>
        <v>4.2</v>
      </c>
      <c r="AI270">
        <f t="shared" si="249"/>
        <v>0</v>
      </c>
      <c r="AJ270">
        <f t="shared" si="223"/>
        <v>0</v>
      </c>
      <c r="AK270">
        <v>82.39</v>
      </c>
      <c r="AL270">
        <v>0</v>
      </c>
      <c r="AM270">
        <v>0</v>
      </c>
      <c r="AN270">
        <v>0</v>
      </c>
      <c r="AO270">
        <v>82.39</v>
      </c>
      <c r="AP270">
        <v>0</v>
      </c>
      <c r="AQ270">
        <v>5.25</v>
      </c>
      <c r="AR270">
        <v>0</v>
      </c>
      <c r="AS270">
        <v>0</v>
      </c>
      <c r="AT270">
        <v>65</v>
      </c>
      <c r="AU270">
        <v>40</v>
      </c>
      <c r="AV270">
        <v>1</v>
      </c>
      <c r="AW270">
        <v>1</v>
      </c>
      <c r="AZ270">
        <v>14.2</v>
      </c>
      <c r="BA270">
        <v>14.2</v>
      </c>
      <c r="BB270">
        <v>1</v>
      </c>
      <c r="BC270">
        <v>1</v>
      </c>
      <c r="BD270" t="s">
        <v>3</v>
      </c>
      <c r="BE270" t="s">
        <v>3</v>
      </c>
      <c r="BF270" t="s">
        <v>3</v>
      </c>
      <c r="BG270" t="s">
        <v>3</v>
      </c>
      <c r="BH270">
        <v>0</v>
      </c>
      <c r="BI270">
        <v>4</v>
      </c>
      <c r="BJ270" t="s">
        <v>802</v>
      </c>
      <c r="BM270">
        <v>200001</v>
      </c>
      <c r="BN270">
        <v>0</v>
      </c>
      <c r="BO270" t="s">
        <v>3</v>
      </c>
      <c r="BP270">
        <v>0</v>
      </c>
      <c r="BQ270">
        <v>4</v>
      </c>
      <c r="BR270">
        <v>0</v>
      </c>
      <c r="BS270">
        <v>1</v>
      </c>
      <c r="BT270">
        <v>1</v>
      </c>
      <c r="BU270">
        <v>1</v>
      </c>
      <c r="BV270">
        <v>1</v>
      </c>
      <c r="BW270">
        <v>1</v>
      </c>
      <c r="BX270">
        <v>1</v>
      </c>
      <c r="BY270" t="s">
        <v>3</v>
      </c>
      <c r="BZ270">
        <v>65</v>
      </c>
      <c r="CA270">
        <v>40</v>
      </c>
      <c r="CF270">
        <v>0</v>
      </c>
      <c r="CG270">
        <v>0</v>
      </c>
      <c r="CM270">
        <v>0</v>
      </c>
      <c r="CN270" t="s">
        <v>544</v>
      </c>
      <c r="CO270">
        <v>0</v>
      </c>
      <c r="CP270">
        <f t="shared" si="224"/>
        <v>1871.84</v>
      </c>
      <c r="CQ270">
        <f t="shared" si="225"/>
        <v>0</v>
      </c>
      <c r="CR270">
        <f t="shared" si="226"/>
        <v>0</v>
      </c>
      <c r="CS270">
        <f t="shared" si="227"/>
        <v>0</v>
      </c>
      <c r="CT270">
        <f t="shared" si="228"/>
        <v>935.92199999999991</v>
      </c>
      <c r="CU270">
        <f t="shared" si="229"/>
        <v>0</v>
      </c>
      <c r="CV270">
        <f t="shared" si="230"/>
        <v>4.2</v>
      </c>
      <c r="CW270">
        <f t="shared" si="231"/>
        <v>0</v>
      </c>
      <c r="CX270">
        <f t="shared" si="232"/>
        <v>0</v>
      </c>
      <c r="CY270">
        <f t="shared" si="233"/>
        <v>1216.6959999999999</v>
      </c>
      <c r="CZ270">
        <f t="shared" si="234"/>
        <v>748.73599999999988</v>
      </c>
      <c r="DC270" t="s">
        <v>3</v>
      </c>
      <c r="DD270" t="s">
        <v>3</v>
      </c>
      <c r="DE270" t="s">
        <v>3</v>
      </c>
      <c r="DF270" t="s">
        <v>3</v>
      </c>
      <c r="DG270" t="s">
        <v>545</v>
      </c>
      <c r="DH270" t="s">
        <v>3</v>
      </c>
      <c r="DI270" t="s">
        <v>545</v>
      </c>
      <c r="DJ270" t="s">
        <v>3</v>
      </c>
      <c r="DK270" t="s">
        <v>3</v>
      </c>
      <c r="DL270" t="s">
        <v>3</v>
      </c>
      <c r="DM270" t="s">
        <v>3</v>
      </c>
      <c r="DN270">
        <v>0</v>
      </c>
      <c r="DO270">
        <v>0</v>
      </c>
      <c r="DP270">
        <v>1</v>
      </c>
      <c r="DQ270">
        <v>1</v>
      </c>
      <c r="DU270">
        <v>1013</v>
      </c>
      <c r="DV270" t="s">
        <v>793</v>
      </c>
      <c r="DW270" t="s">
        <v>793</v>
      </c>
      <c r="DX270">
        <v>1</v>
      </c>
      <c r="EE270">
        <v>39174428</v>
      </c>
      <c r="EF270">
        <v>4</v>
      </c>
      <c r="EG270" t="s">
        <v>546</v>
      </c>
      <c r="EH270">
        <v>0</v>
      </c>
      <c r="EI270" t="s">
        <v>3</v>
      </c>
      <c r="EJ270">
        <v>4</v>
      </c>
      <c r="EK270">
        <v>200001</v>
      </c>
      <c r="EL270" t="s">
        <v>547</v>
      </c>
      <c r="EM270" t="s">
        <v>548</v>
      </c>
      <c r="EO270" t="s">
        <v>549</v>
      </c>
      <c r="EQ270">
        <v>0</v>
      </c>
      <c r="ER270">
        <v>82.39</v>
      </c>
      <c r="ES270">
        <v>0</v>
      </c>
      <c r="ET270">
        <v>0</v>
      </c>
      <c r="EU270">
        <v>0</v>
      </c>
      <c r="EV270">
        <v>82.39</v>
      </c>
      <c r="EW270">
        <v>5.25</v>
      </c>
      <c r="EX270">
        <v>0</v>
      </c>
      <c r="EY270">
        <v>0</v>
      </c>
      <c r="FQ270">
        <v>0</v>
      </c>
      <c r="FR270">
        <f t="shared" si="235"/>
        <v>0</v>
      </c>
      <c r="FS270">
        <v>0</v>
      </c>
      <c r="FX270">
        <v>65</v>
      </c>
      <c r="FY270">
        <v>40</v>
      </c>
      <c r="GA270" t="s">
        <v>3</v>
      </c>
      <c r="GD270">
        <v>0</v>
      </c>
      <c r="GF270">
        <v>1186062036</v>
      </c>
      <c r="GG270">
        <v>1</v>
      </c>
      <c r="GH270">
        <v>1</v>
      </c>
      <c r="GI270">
        <v>4</v>
      </c>
      <c r="GJ270">
        <v>0</v>
      </c>
      <c r="GK270">
        <f>ROUND(R270*(R12)/100,2)</f>
        <v>0</v>
      </c>
      <c r="GL270">
        <f t="shared" si="236"/>
        <v>0</v>
      </c>
      <c r="GM270">
        <f t="shared" si="237"/>
        <v>3837.28</v>
      </c>
      <c r="GN270">
        <f t="shared" si="238"/>
        <v>0</v>
      </c>
      <c r="GO270">
        <f t="shared" si="239"/>
        <v>0</v>
      </c>
      <c r="GP270">
        <f t="shared" si="240"/>
        <v>3837.28</v>
      </c>
      <c r="GR270">
        <v>0</v>
      </c>
      <c r="GS270">
        <v>3</v>
      </c>
      <c r="GT270">
        <v>0</v>
      </c>
      <c r="GU270" t="s">
        <v>3</v>
      </c>
      <c r="GV270">
        <f t="shared" si="241"/>
        <v>0</v>
      </c>
      <c r="GW270">
        <v>1</v>
      </c>
      <c r="GX270">
        <f t="shared" ref="GX270:GX271" si="251">ROUND(GV270*GW270*I270,2)</f>
        <v>0</v>
      </c>
      <c r="HA270">
        <v>0</v>
      </c>
      <c r="HB270">
        <v>0</v>
      </c>
      <c r="IK270">
        <v>0</v>
      </c>
    </row>
    <row r="271" spans="1:245" x14ac:dyDescent="0.2">
      <c r="A271">
        <v>17</v>
      </c>
      <c r="B271">
        <v>1</v>
      </c>
      <c r="C271">
        <f>ROW(SmtRes!A538)</f>
        <v>538</v>
      </c>
      <c r="D271">
        <f>ROW(EtalonRes!A530)</f>
        <v>530</v>
      </c>
      <c r="E271" t="s">
        <v>803</v>
      </c>
      <c r="F271" t="s">
        <v>804</v>
      </c>
      <c r="G271" t="s">
        <v>805</v>
      </c>
      <c r="H271" t="s">
        <v>793</v>
      </c>
      <c r="I271">
        <v>2</v>
      </c>
      <c r="J271">
        <v>0</v>
      </c>
      <c r="O271">
        <f t="shared" si="207"/>
        <v>4313.1099999999997</v>
      </c>
      <c r="P271">
        <f t="shared" si="208"/>
        <v>0</v>
      </c>
      <c r="Q271">
        <f t="shared" si="209"/>
        <v>0</v>
      </c>
      <c r="R271">
        <f t="shared" si="210"/>
        <v>0</v>
      </c>
      <c r="S271">
        <f t="shared" si="211"/>
        <v>4313.1099999999997</v>
      </c>
      <c r="T271">
        <f t="shared" si="212"/>
        <v>0</v>
      </c>
      <c r="U271">
        <f t="shared" si="213"/>
        <v>19.312000000000001</v>
      </c>
      <c r="V271">
        <f t="shared" si="214"/>
        <v>0</v>
      </c>
      <c r="W271">
        <f t="shared" si="215"/>
        <v>0</v>
      </c>
      <c r="X271">
        <f t="shared" si="216"/>
        <v>2803.52</v>
      </c>
      <c r="Y271">
        <f t="shared" si="217"/>
        <v>1725.24</v>
      </c>
      <c r="AA271">
        <v>39269648</v>
      </c>
      <c r="AB271">
        <f t="shared" si="250"/>
        <v>151.87</v>
      </c>
      <c r="AC271">
        <f t="shared" si="219"/>
        <v>0</v>
      </c>
      <c r="AD271">
        <f t="shared" si="243"/>
        <v>0</v>
      </c>
      <c r="AE271">
        <f t="shared" si="246"/>
        <v>0</v>
      </c>
      <c r="AF271">
        <f t="shared" si="247"/>
        <v>151.87</v>
      </c>
      <c r="AG271">
        <f t="shared" si="221"/>
        <v>0</v>
      </c>
      <c r="AH271">
        <f t="shared" si="248"/>
        <v>9.6560000000000006</v>
      </c>
      <c r="AI271">
        <f t="shared" si="249"/>
        <v>0</v>
      </c>
      <c r="AJ271">
        <f t="shared" si="223"/>
        <v>0</v>
      </c>
      <c r="AK271">
        <v>189.84</v>
      </c>
      <c r="AL271">
        <v>0</v>
      </c>
      <c r="AM271">
        <v>0</v>
      </c>
      <c r="AN271">
        <v>0</v>
      </c>
      <c r="AO271">
        <v>189.84</v>
      </c>
      <c r="AP271">
        <v>0</v>
      </c>
      <c r="AQ271">
        <v>12.07</v>
      </c>
      <c r="AR271">
        <v>0</v>
      </c>
      <c r="AS271">
        <v>0</v>
      </c>
      <c r="AT271">
        <v>65</v>
      </c>
      <c r="AU271">
        <v>40</v>
      </c>
      <c r="AV271">
        <v>1</v>
      </c>
      <c r="AW271">
        <v>1</v>
      </c>
      <c r="AZ271">
        <v>14.2</v>
      </c>
      <c r="BA271">
        <v>14.2</v>
      </c>
      <c r="BB271">
        <v>1</v>
      </c>
      <c r="BC271">
        <v>1</v>
      </c>
      <c r="BD271" t="s">
        <v>3</v>
      </c>
      <c r="BE271" t="s">
        <v>3</v>
      </c>
      <c r="BF271" t="s">
        <v>3</v>
      </c>
      <c r="BG271" t="s">
        <v>3</v>
      </c>
      <c r="BH271">
        <v>0</v>
      </c>
      <c r="BI271">
        <v>4</v>
      </c>
      <c r="BJ271" t="s">
        <v>806</v>
      </c>
      <c r="BM271">
        <v>200001</v>
      </c>
      <c r="BN271">
        <v>0</v>
      </c>
      <c r="BO271" t="s">
        <v>3</v>
      </c>
      <c r="BP271">
        <v>0</v>
      </c>
      <c r="BQ271">
        <v>4</v>
      </c>
      <c r="BR271">
        <v>0</v>
      </c>
      <c r="BS271">
        <v>1</v>
      </c>
      <c r="BT271">
        <v>1</v>
      </c>
      <c r="BU271">
        <v>1</v>
      </c>
      <c r="BV271">
        <v>1</v>
      </c>
      <c r="BW271">
        <v>1</v>
      </c>
      <c r="BX271">
        <v>1</v>
      </c>
      <c r="BY271" t="s">
        <v>3</v>
      </c>
      <c r="BZ271">
        <v>65</v>
      </c>
      <c r="CA271">
        <v>40</v>
      </c>
      <c r="CF271">
        <v>0</v>
      </c>
      <c r="CG271">
        <v>0</v>
      </c>
      <c r="CM271">
        <v>0</v>
      </c>
      <c r="CN271" t="s">
        <v>544</v>
      </c>
      <c r="CO271">
        <v>0</v>
      </c>
      <c r="CP271">
        <f t="shared" si="224"/>
        <v>4313.1099999999997</v>
      </c>
      <c r="CQ271">
        <f t="shared" si="225"/>
        <v>0</v>
      </c>
      <c r="CR271">
        <f t="shared" si="226"/>
        <v>0</v>
      </c>
      <c r="CS271">
        <f t="shared" si="227"/>
        <v>0</v>
      </c>
      <c r="CT271">
        <f t="shared" si="228"/>
        <v>2156.5540000000001</v>
      </c>
      <c r="CU271">
        <f t="shared" si="229"/>
        <v>0</v>
      </c>
      <c r="CV271">
        <f t="shared" si="230"/>
        <v>9.6560000000000006</v>
      </c>
      <c r="CW271">
        <f t="shared" si="231"/>
        <v>0</v>
      </c>
      <c r="CX271">
        <f t="shared" si="232"/>
        <v>0</v>
      </c>
      <c r="CY271">
        <f t="shared" si="233"/>
        <v>2803.5214999999998</v>
      </c>
      <c r="CZ271">
        <f t="shared" si="234"/>
        <v>1725.2439999999999</v>
      </c>
      <c r="DC271" t="s">
        <v>3</v>
      </c>
      <c r="DD271" t="s">
        <v>3</v>
      </c>
      <c r="DE271" t="s">
        <v>3</v>
      </c>
      <c r="DF271" t="s">
        <v>3</v>
      </c>
      <c r="DG271" t="s">
        <v>545</v>
      </c>
      <c r="DH271" t="s">
        <v>3</v>
      </c>
      <c r="DI271" t="s">
        <v>545</v>
      </c>
      <c r="DJ271" t="s">
        <v>3</v>
      </c>
      <c r="DK271" t="s">
        <v>3</v>
      </c>
      <c r="DL271" t="s">
        <v>3</v>
      </c>
      <c r="DM271" t="s">
        <v>3</v>
      </c>
      <c r="DN271">
        <v>0</v>
      </c>
      <c r="DO271">
        <v>0</v>
      </c>
      <c r="DP271">
        <v>1</v>
      </c>
      <c r="DQ271">
        <v>1</v>
      </c>
      <c r="DU271">
        <v>1013</v>
      </c>
      <c r="DV271" t="s">
        <v>793</v>
      </c>
      <c r="DW271" t="s">
        <v>793</v>
      </c>
      <c r="DX271">
        <v>1</v>
      </c>
      <c r="EE271">
        <v>39174428</v>
      </c>
      <c r="EF271">
        <v>4</v>
      </c>
      <c r="EG271" t="s">
        <v>546</v>
      </c>
      <c r="EH271">
        <v>0</v>
      </c>
      <c r="EI271" t="s">
        <v>3</v>
      </c>
      <c r="EJ271">
        <v>4</v>
      </c>
      <c r="EK271">
        <v>200001</v>
      </c>
      <c r="EL271" t="s">
        <v>547</v>
      </c>
      <c r="EM271" t="s">
        <v>548</v>
      </c>
      <c r="EO271" t="s">
        <v>549</v>
      </c>
      <c r="EQ271">
        <v>0</v>
      </c>
      <c r="ER271">
        <v>189.84</v>
      </c>
      <c r="ES271">
        <v>0</v>
      </c>
      <c r="ET271">
        <v>0</v>
      </c>
      <c r="EU271">
        <v>0</v>
      </c>
      <c r="EV271">
        <v>189.84</v>
      </c>
      <c r="EW271">
        <v>12.07</v>
      </c>
      <c r="EX271">
        <v>0</v>
      </c>
      <c r="EY271">
        <v>0</v>
      </c>
      <c r="FQ271">
        <v>0</v>
      </c>
      <c r="FR271">
        <f t="shared" si="235"/>
        <v>0</v>
      </c>
      <c r="FS271">
        <v>0</v>
      </c>
      <c r="FX271">
        <v>65</v>
      </c>
      <c r="FY271">
        <v>40</v>
      </c>
      <c r="GA271" t="s">
        <v>3</v>
      </c>
      <c r="GD271">
        <v>0</v>
      </c>
      <c r="GF271">
        <v>-1131599</v>
      </c>
      <c r="GG271">
        <v>1</v>
      </c>
      <c r="GH271">
        <v>1</v>
      </c>
      <c r="GI271">
        <v>4</v>
      </c>
      <c r="GJ271">
        <v>0</v>
      </c>
      <c r="GK271">
        <f>ROUND(R271*(R12)/100,2)</f>
        <v>0</v>
      </c>
      <c r="GL271">
        <f t="shared" si="236"/>
        <v>0</v>
      </c>
      <c r="GM271">
        <f t="shared" si="237"/>
        <v>8841.8700000000008</v>
      </c>
      <c r="GN271">
        <f t="shared" si="238"/>
        <v>0</v>
      </c>
      <c r="GO271">
        <f t="shared" si="239"/>
        <v>0</v>
      </c>
      <c r="GP271">
        <f t="shared" si="240"/>
        <v>8841.8700000000008</v>
      </c>
      <c r="GR271">
        <v>0</v>
      </c>
      <c r="GS271">
        <v>3</v>
      </c>
      <c r="GT271">
        <v>0</v>
      </c>
      <c r="GU271" t="s">
        <v>3</v>
      </c>
      <c r="GV271">
        <f t="shared" si="241"/>
        <v>0</v>
      </c>
      <c r="GW271">
        <v>1</v>
      </c>
      <c r="GX271">
        <f t="shared" si="251"/>
        <v>0</v>
      </c>
      <c r="HA271">
        <v>0</v>
      </c>
      <c r="HB271">
        <v>0</v>
      </c>
      <c r="IK271">
        <v>0</v>
      </c>
    </row>
    <row r="273" spans="1:206" x14ac:dyDescent="0.2">
      <c r="A273" s="2">
        <v>51</v>
      </c>
      <c r="B273" s="2">
        <f>B202</f>
        <v>1</v>
      </c>
      <c r="C273" s="2">
        <f>A202</f>
        <v>4</v>
      </c>
      <c r="D273" s="2">
        <f>ROW(A202)</f>
        <v>202</v>
      </c>
      <c r="E273" s="2"/>
      <c r="F273" s="2" t="str">
        <f>IF(F202&lt;&gt;"",F202,"")</f>
        <v>Новый раздел</v>
      </c>
      <c r="G273" s="2" t="str">
        <f>IF(G202&lt;&gt;"",G202,"")</f>
        <v>Система  вентиляции и кондиционирования</v>
      </c>
      <c r="H273" s="2">
        <v>0</v>
      </c>
      <c r="I273" s="2"/>
      <c r="J273" s="2"/>
      <c r="K273" s="2"/>
      <c r="L273" s="2"/>
      <c r="M273" s="2"/>
      <c r="N273" s="2"/>
      <c r="O273" s="2">
        <f t="shared" ref="O273:T273" si="252">ROUND(AB273,2)</f>
        <v>890123.16</v>
      </c>
      <c r="P273" s="2">
        <f t="shared" si="252"/>
        <v>844107.85</v>
      </c>
      <c r="Q273" s="2">
        <f t="shared" si="252"/>
        <v>4244.6099999999997</v>
      </c>
      <c r="R273" s="2">
        <f t="shared" si="252"/>
        <v>530.08000000000004</v>
      </c>
      <c r="S273" s="2">
        <f t="shared" si="252"/>
        <v>41770.699999999997</v>
      </c>
      <c r="T273" s="2">
        <f t="shared" si="252"/>
        <v>0</v>
      </c>
      <c r="U273" s="2">
        <f>AH273</f>
        <v>532.60478295999985</v>
      </c>
      <c r="V273" s="2">
        <f>AI273</f>
        <v>7.3123972499999983</v>
      </c>
      <c r="W273" s="2">
        <f>ROUND(AJ273,2)</f>
        <v>0</v>
      </c>
      <c r="X273" s="2">
        <f>ROUND(AK273,2)</f>
        <v>38371.39</v>
      </c>
      <c r="Y273" s="2">
        <f>ROUND(AL273,2)</f>
        <v>24019.99</v>
      </c>
      <c r="Z273" s="2"/>
      <c r="AA273" s="2"/>
      <c r="AB273" s="2">
        <f>ROUND(SUMIF(AA206:AA271,"=39269648",O206:O271),2)</f>
        <v>890123.16</v>
      </c>
      <c r="AC273" s="2">
        <f>ROUND(SUMIF(AA206:AA271,"=39269648",P206:P271),2)</f>
        <v>844107.85</v>
      </c>
      <c r="AD273" s="2">
        <f>ROUND(SUMIF(AA206:AA271,"=39269648",Q206:Q271),2)</f>
        <v>4244.6099999999997</v>
      </c>
      <c r="AE273" s="2">
        <f>ROUND(SUMIF(AA206:AA271,"=39269648",R206:R271),2)</f>
        <v>530.08000000000004</v>
      </c>
      <c r="AF273" s="2">
        <f>ROUND(SUMIF(AA206:AA271,"=39269648",S206:S271),2)</f>
        <v>41770.699999999997</v>
      </c>
      <c r="AG273" s="2">
        <f>ROUND(SUMIF(AA206:AA271,"=39269648",T206:T271),2)</f>
        <v>0</v>
      </c>
      <c r="AH273" s="2">
        <f>SUMIF(AA206:AA271,"=39269648",U206:U271)</f>
        <v>532.60478295999985</v>
      </c>
      <c r="AI273" s="2">
        <f>SUMIF(AA206:AA271,"=39269648",V206:V271)</f>
        <v>7.3123972499999983</v>
      </c>
      <c r="AJ273" s="2">
        <f>ROUND(SUMIF(AA206:AA271,"=39269648",W206:W271),2)</f>
        <v>0</v>
      </c>
      <c r="AK273" s="2">
        <f>ROUND(SUMIF(AA206:AA271,"=39269648",X206:X271),2)</f>
        <v>38371.39</v>
      </c>
      <c r="AL273" s="2">
        <f>ROUND(SUMIF(AA206:AA271,"=39269648",Y206:Y271),2)</f>
        <v>24019.99</v>
      </c>
      <c r="AM273" s="2"/>
      <c r="AN273" s="2"/>
      <c r="AO273" s="2">
        <f t="shared" ref="AO273:BC273" si="253">ROUND(BX273,2)</f>
        <v>0</v>
      </c>
      <c r="AP273" s="2">
        <f t="shared" si="253"/>
        <v>0</v>
      </c>
      <c r="AQ273" s="2">
        <f t="shared" si="253"/>
        <v>0</v>
      </c>
      <c r="AR273" s="2">
        <f t="shared" si="253"/>
        <v>952514.54</v>
      </c>
      <c r="AS273" s="2">
        <f t="shared" si="253"/>
        <v>914302.51</v>
      </c>
      <c r="AT273" s="2">
        <f t="shared" si="253"/>
        <v>3797.91</v>
      </c>
      <c r="AU273" s="2">
        <f t="shared" si="253"/>
        <v>34414.120000000003</v>
      </c>
      <c r="AV273" s="2">
        <f t="shared" si="253"/>
        <v>844107.85</v>
      </c>
      <c r="AW273" s="2">
        <f t="shared" si="253"/>
        <v>844107.85</v>
      </c>
      <c r="AX273" s="2">
        <f t="shared" si="253"/>
        <v>0</v>
      </c>
      <c r="AY273" s="2">
        <f t="shared" si="253"/>
        <v>844107.85</v>
      </c>
      <c r="AZ273" s="2">
        <f t="shared" si="253"/>
        <v>0</v>
      </c>
      <c r="BA273" s="2">
        <f t="shared" si="253"/>
        <v>0</v>
      </c>
      <c r="BB273" s="2">
        <f t="shared" si="253"/>
        <v>0</v>
      </c>
      <c r="BC273" s="2">
        <f t="shared" si="253"/>
        <v>0</v>
      </c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>
        <f>ROUND(SUMIF(AA206:AA271,"=39269648",FQ206:FQ271),2)</f>
        <v>0</v>
      </c>
      <c r="BY273" s="2">
        <f>ROUND(SUMIF(AA206:AA271,"=39269648",FR206:FR271),2)</f>
        <v>0</v>
      </c>
      <c r="BZ273" s="2">
        <f>ROUND(SUMIF(AA206:AA271,"=39269648",GL206:GL271),2)</f>
        <v>0</v>
      </c>
      <c r="CA273" s="2">
        <f>ROUND(SUMIF(AA206:AA271,"=39269648",GM206:GM271),2)</f>
        <v>952514.54</v>
      </c>
      <c r="CB273" s="2">
        <f>ROUND(SUMIF(AA206:AA271,"=39269648",GN206:GN271),2)</f>
        <v>914302.51</v>
      </c>
      <c r="CC273" s="2">
        <f>ROUND(SUMIF(AA206:AA271,"=39269648",GO206:GO271),2)</f>
        <v>3797.91</v>
      </c>
      <c r="CD273" s="2">
        <f>ROUND(SUMIF(AA206:AA271,"=39269648",GP206:GP271),2)</f>
        <v>34414.120000000003</v>
      </c>
      <c r="CE273" s="2">
        <f>AC273-BX273</f>
        <v>844107.85</v>
      </c>
      <c r="CF273" s="2">
        <f>AC273-BY273</f>
        <v>844107.85</v>
      </c>
      <c r="CG273" s="2">
        <f>BX273-BZ273</f>
        <v>0</v>
      </c>
      <c r="CH273" s="2">
        <f>AC273-BX273-BY273+BZ273</f>
        <v>844107.85</v>
      </c>
      <c r="CI273" s="2">
        <f>BY273-BZ273</f>
        <v>0</v>
      </c>
      <c r="CJ273" s="2">
        <f>ROUND(SUMIF(AA206:AA271,"=39269648",GX206:GX271),2)</f>
        <v>0</v>
      </c>
      <c r="CK273" s="2">
        <f>ROUND(SUMIF(AA206:AA271,"=39269648",GY206:GY271),2)</f>
        <v>0</v>
      </c>
      <c r="CL273" s="2">
        <f>ROUND(SUMIF(AA206:AA271,"=39269648",GZ206:GZ271),2)</f>
        <v>0</v>
      </c>
      <c r="CM273" s="2"/>
      <c r="CN273" s="2"/>
      <c r="CO273" s="2"/>
      <c r="CP273" s="2"/>
      <c r="CQ273" s="2"/>
      <c r="CR273" s="2"/>
      <c r="CS273" s="2"/>
      <c r="CT273" s="2"/>
      <c r="CU273" s="2"/>
      <c r="CV273" s="2"/>
      <c r="CW273" s="2"/>
      <c r="CX273" s="2"/>
      <c r="CY273" s="2"/>
      <c r="CZ273" s="2"/>
      <c r="DA273" s="2"/>
      <c r="DB273" s="2"/>
      <c r="DC273" s="2"/>
      <c r="DD273" s="2"/>
      <c r="DE273" s="2"/>
      <c r="DF273" s="2"/>
      <c r="DG273" s="3"/>
      <c r="DH273" s="3"/>
      <c r="DI273" s="3"/>
      <c r="DJ273" s="3"/>
      <c r="DK273" s="3"/>
      <c r="DL273" s="3"/>
      <c r="DM273" s="3"/>
      <c r="DN273" s="3"/>
      <c r="DO273" s="3"/>
      <c r="DP273" s="3"/>
      <c r="DQ273" s="3"/>
      <c r="DR273" s="3"/>
      <c r="DS273" s="3"/>
      <c r="DT273" s="3"/>
      <c r="DU273" s="3"/>
      <c r="DV273" s="3"/>
      <c r="DW273" s="3"/>
      <c r="DX273" s="3"/>
      <c r="DY273" s="3"/>
      <c r="DZ273" s="3"/>
      <c r="EA273" s="3"/>
      <c r="EB273" s="3"/>
      <c r="EC273" s="3"/>
      <c r="ED273" s="3"/>
      <c r="EE273" s="3"/>
      <c r="EF273" s="3"/>
      <c r="EG273" s="3"/>
      <c r="EH273" s="3"/>
      <c r="EI273" s="3"/>
      <c r="EJ273" s="3"/>
      <c r="EK273" s="3"/>
      <c r="EL273" s="3"/>
      <c r="EM273" s="3"/>
      <c r="EN273" s="3"/>
      <c r="EO273" s="3"/>
      <c r="EP273" s="3"/>
      <c r="EQ273" s="3"/>
      <c r="ER273" s="3"/>
      <c r="ES273" s="3"/>
      <c r="ET273" s="3"/>
      <c r="EU273" s="3"/>
      <c r="EV273" s="3"/>
      <c r="EW273" s="3"/>
      <c r="EX273" s="3"/>
      <c r="EY273" s="3"/>
      <c r="EZ273" s="3"/>
      <c r="FA273" s="3"/>
      <c r="FB273" s="3"/>
      <c r="FC273" s="3"/>
      <c r="FD273" s="3"/>
      <c r="FE273" s="3"/>
      <c r="FF273" s="3"/>
      <c r="FG273" s="3"/>
      <c r="FH273" s="3"/>
      <c r="FI273" s="3"/>
      <c r="FJ273" s="3"/>
      <c r="FK273" s="3"/>
      <c r="FL273" s="3"/>
      <c r="FM273" s="3"/>
      <c r="FN273" s="3"/>
      <c r="FO273" s="3"/>
      <c r="FP273" s="3"/>
      <c r="FQ273" s="3"/>
      <c r="FR273" s="3"/>
      <c r="FS273" s="3"/>
      <c r="FT273" s="3"/>
      <c r="FU273" s="3"/>
      <c r="FV273" s="3"/>
      <c r="FW273" s="3"/>
      <c r="FX273" s="3"/>
      <c r="FY273" s="3"/>
      <c r="FZ273" s="3"/>
      <c r="GA273" s="3"/>
      <c r="GB273" s="3"/>
      <c r="GC273" s="3"/>
      <c r="GD273" s="3"/>
      <c r="GE273" s="3"/>
      <c r="GF273" s="3"/>
      <c r="GG273" s="3"/>
      <c r="GH273" s="3"/>
      <c r="GI273" s="3"/>
      <c r="GJ273" s="3"/>
      <c r="GK273" s="3"/>
      <c r="GL273" s="3"/>
      <c r="GM273" s="3"/>
      <c r="GN273" s="3"/>
      <c r="GO273" s="3"/>
      <c r="GP273" s="3"/>
      <c r="GQ273" s="3"/>
      <c r="GR273" s="3"/>
      <c r="GS273" s="3"/>
      <c r="GT273" s="3"/>
      <c r="GU273" s="3"/>
      <c r="GV273" s="3"/>
      <c r="GW273" s="3"/>
      <c r="GX273" s="3">
        <v>0</v>
      </c>
    </row>
    <row r="275" spans="1:206" x14ac:dyDescent="0.2">
      <c r="A275" s="4">
        <v>50</v>
      </c>
      <c r="B275" s="4">
        <v>0</v>
      </c>
      <c r="C275" s="4">
        <v>0</v>
      </c>
      <c r="D275" s="4">
        <v>1</v>
      </c>
      <c r="E275" s="4">
        <v>201</v>
      </c>
      <c r="F275" s="4">
        <f>ROUND(Source!O273,O275)</f>
        <v>890123.16</v>
      </c>
      <c r="G275" s="4" t="s">
        <v>321</v>
      </c>
      <c r="H275" s="4" t="s">
        <v>322</v>
      </c>
      <c r="I275" s="4"/>
      <c r="J275" s="4"/>
      <c r="K275" s="4">
        <v>201</v>
      </c>
      <c r="L275" s="4">
        <v>1</v>
      </c>
      <c r="M275" s="4">
        <v>3</v>
      </c>
      <c r="N275" s="4" t="s">
        <v>3</v>
      </c>
      <c r="O275" s="4">
        <v>2</v>
      </c>
      <c r="P275" s="4"/>
      <c r="Q275" s="4"/>
      <c r="R275" s="4"/>
      <c r="S275" s="4"/>
      <c r="T275" s="4"/>
      <c r="U275" s="4"/>
      <c r="V275" s="4"/>
      <c r="W275" s="4"/>
    </row>
    <row r="276" spans="1:206" x14ac:dyDescent="0.2">
      <c r="A276" s="4">
        <v>50</v>
      </c>
      <c r="B276" s="4">
        <v>0</v>
      </c>
      <c r="C276" s="4">
        <v>0</v>
      </c>
      <c r="D276" s="4">
        <v>1</v>
      </c>
      <c r="E276" s="4">
        <v>202</v>
      </c>
      <c r="F276" s="4">
        <f>ROUND(Source!P273,O276)</f>
        <v>844107.85</v>
      </c>
      <c r="G276" s="4" t="s">
        <v>323</v>
      </c>
      <c r="H276" s="4" t="s">
        <v>324</v>
      </c>
      <c r="I276" s="4"/>
      <c r="J276" s="4"/>
      <c r="K276" s="4">
        <v>202</v>
      </c>
      <c r="L276" s="4">
        <v>2</v>
      </c>
      <c r="M276" s="4">
        <v>3</v>
      </c>
      <c r="N276" s="4" t="s">
        <v>3</v>
      </c>
      <c r="O276" s="4">
        <v>2</v>
      </c>
      <c r="P276" s="4"/>
      <c r="Q276" s="4"/>
      <c r="R276" s="4"/>
      <c r="S276" s="4"/>
      <c r="T276" s="4"/>
      <c r="U276" s="4"/>
      <c r="V276" s="4"/>
      <c r="W276" s="4"/>
    </row>
    <row r="277" spans="1:206" x14ac:dyDescent="0.2">
      <c r="A277" s="4">
        <v>50</v>
      </c>
      <c r="B277" s="4">
        <v>0</v>
      </c>
      <c r="C277" s="4">
        <v>0</v>
      </c>
      <c r="D277" s="4">
        <v>1</v>
      </c>
      <c r="E277" s="4">
        <v>222</v>
      </c>
      <c r="F277" s="4">
        <f>ROUND(Source!AO273,O277)</f>
        <v>0</v>
      </c>
      <c r="G277" s="4" t="s">
        <v>325</v>
      </c>
      <c r="H277" s="4" t="s">
        <v>326</v>
      </c>
      <c r="I277" s="4"/>
      <c r="J277" s="4"/>
      <c r="K277" s="4">
        <v>222</v>
      </c>
      <c r="L277" s="4">
        <v>3</v>
      </c>
      <c r="M277" s="4">
        <v>3</v>
      </c>
      <c r="N277" s="4" t="s">
        <v>3</v>
      </c>
      <c r="O277" s="4">
        <v>2</v>
      </c>
      <c r="P277" s="4"/>
      <c r="Q277" s="4"/>
      <c r="R277" s="4"/>
      <c r="S277" s="4"/>
      <c r="T277" s="4"/>
      <c r="U277" s="4"/>
      <c r="V277" s="4"/>
      <c r="W277" s="4"/>
    </row>
    <row r="278" spans="1:206" x14ac:dyDescent="0.2">
      <c r="A278" s="4">
        <v>50</v>
      </c>
      <c r="B278" s="4">
        <v>0</v>
      </c>
      <c r="C278" s="4">
        <v>0</v>
      </c>
      <c r="D278" s="4">
        <v>1</v>
      </c>
      <c r="E278" s="4">
        <v>225</v>
      </c>
      <c r="F278" s="4">
        <f>ROUND(Source!AV273,O278)</f>
        <v>844107.85</v>
      </c>
      <c r="G278" s="4" t="s">
        <v>327</v>
      </c>
      <c r="H278" s="4" t="s">
        <v>328</v>
      </c>
      <c r="I278" s="4"/>
      <c r="J278" s="4"/>
      <c r="K278" s="4">
        <v>225</v>
      </c>
      <c r="L278" s="4">
        <v>4</v>
      </c>
      <c r="M278" s="4">
        <v>3</v>
      </c>
      <c r="N278" s="4" t="s">
        <v>3</v>
      </c>
      <c r="O278" s="4">
        <v>2</v>
      </c>
      <c r="P278" s="4"/>
      <c r="Q278" s="4"/>
      <c r="R278" s="4"/>
      <c r="S278" s="4"/>
      <c r="T278" s="4"/>
      <c r="U278" s="4"/>
      <c r="V278" s="4"/>
      <c r="W278" s="4"/>
    </row>
    <row r="279" spans="1:206" x14ac:dyDescent="0.2">
      <c r="A279" s="4">
        <v>50</v>
      </c>
      <c r="B279" s="4">
        <v>0</v>
      </c>
      <c r="C279" s="4">
        <v>0</v>
      </c>
      <c r="D279" s="4">
        <v>1</v>
      </c>
      <c r="E279" s="4">
        <v>226</v>
      </c>
      <c r="F279" s="4">
        <f>ROUND(Source!AW273,O279)</f>
        <v>844107.85</v>
      </c>
      <c r="G279" s="4" t="s">
        <v>329</v>
      </c>
      <c r="H279" s="4" t="s">
        <v>330</v>
      </c>
      <c r="I279" s="4"/>
      <c r="J279" s="4"/>
      <c r="K279" s="4">
        <v>226</v>
      </c>
      <c r="L279" s="4">
        <v>5</v>
      </c>
      <c r="M279" s="4">
        <v>3</v>
      </c>
      <c r="N279" s="4" t="s">
        <v>3</v>
      </c>
      <c r="O279" s="4">
        <v>2</v>
      </c>
      <c r="P279" s="4"/>
      <c r="Q279" s="4"/>
      <c r="R279" s="4"/>
      <c r="S279" s="4"/>
      <c r="T279" s="4"/>
      <c r="U279" s="4"/>
      <c r="V279" s="4"/>
      <c r="W279" s="4"/>
    </row>
    <row r="280" spans="1:206" x14ac:dyDescent="0.2">
      <c r="A280" s="4">
        <v>50</v>
      </c>
      <c r="B280" s="4">
        <v>0</v>
      </c>
      <c r="C280" s="4">
        <v>0</v>
      </c>
      <c r="D280" s="4">
        <v>1</v>
      </c>
      <c r="E280" s="4">
        <v>227</v>
      </c>
      <c r="F280" s="4">
        <f>ROUND(Source!AX273,O280)</f>
        <v>0</v>
      </c>
      <c r="G280" s="4" t="s">
        <v>331</v>
      </c>
      <c r="H280" s="4" t="s">
        <v>332</v>
      </c>
      <c r="I280" s="4"/>
      <c r="J280" s="4"/>
      <c r="K280" s="4">
        <v>227</v>
      </c>
      <c r="L280" s="4">
        <v>6</v>
      </c>
      <c r="M280" s="4">
        <v>3</v>
      </c>
      <c r="N280" s="4" t="s">
        <v>3</v>
      </c>
      <c r="O280" s="4">
        <v>2</v>
      </c>
      <c r="P280" s="4"/>
      <c r="Q280" s="4"/>
      <c r="R280" s="4"/>
      <c r="S280" s="4"/>
      <c r="T280" s="4"/>
      <c r="U280" s="4"/>
      <c r="V280" s="4"/>
      <c r="W280" s="4"/>
    </row>
    <row r="281" spans="1:206" x14ac:dyDescent="0.2">
      <c r="A281" s="4">
        <v>50</v>
      </c>
      <c r="B281" s="4">
        <v>0</v>
      </c>
      <c r="C281" s="4">
        <v>0</v>
      </c>
      <c r="D281" s="4">
        <v>1</v>
      </c>
      <c r="E281" s="4">
        <v>228</v>
      </c>
      <c r="F281" s="4">
        <f>ROUND(Source!AY273,O281)</f>
        <v>844107.85</v>
      </c>
      <c r="G281" s="4" t="s">
        <v>333</v>
      </c>
      <c r="H281" s="4" t="s">
        <v>334</v>
      </c>
      <c r="I281" s="4"/>
      <c r="J281" s="4"/>
      <c r="K281" s="4">
        <v>228</v>
      </c>
      <c r="L281" s="4">
        <v>7</v>
      </c>
      <c r="M281" s="4">
        <v>3</v>
      </c>
      <c r="N281" s="4" t="s">
        <v>3</v>
      </c>
      <c r="O281" s="4">
        <v>2</v>
      </c>
      <c r="P281" s="4"/>
      <c r="Q281" s="4"/>
      <c r="R281" s="4"/>
      <c r="S281" s="4"/>
      <c r="T281" s="4"/>
      <c r="U281" s="4"/>
      <c r="V281" s="4"/>
      <c r="W281" s="4"/>
    </row>
    <row r="282" spans="1:206" x14ac:dyDescent="0.2">
      <c r="A282" s="4">
        <v>50</v>
      </c>
      <c r="B282" s="4">
        <v>0</v>
      </c>
      <c r="C282" s="4">
        <v>0</v>
      </c>
      <c r="D282" s="4">
        <v>1</v>
      </c>
      <c r="E282" s="4">
        <v>216</v>
      </c>
      <c r="F282" s="4">
        <f>ROUND(Source!AP273,O282)</f>
        <v>0</v>
      </c>
      <c r="G282" s="4" t="s">
        <v>335</v>
      </c>
      <c r="H282" s="4" t="s">
        <v>336</v>
      </c>
      <c r="I282" s="4"/>
      <c r="J282" s="4"/>
      <c r="K282" s="4">
        <v>216</v>
      </c>
      <c r="L282" s="4">
        <v>8</v>
      </c>
      <c r="M282" s="4">
        <v>3</v>
      </c>
      <c r="N282" s="4" t="s">
        <v>3</v>
      </c>
      <c r="O282" s="4">
        <v>2</v>
      </c>
      <c r="P282" s="4"/>
      <c r="Q282" s="4"/>
      <c r="R282" s="4"/>
      <c r="S282" s="4"/>
      <c r="T282" s="4"/>
      <c r="U282" s="4"/>
      <c r="V282" s="4"/>
      <c r="W282" s="4"/>
    </row>
    <row r="283" spans="1:206" x14ac:dyDescent="0.2">
      <c r="A283" s="4">
        <v>50</v>
      </c>
      <c r="B283" s="4">
        <v>0</v>
      </c>
      <c r="C283" s="4">
        <v>0</v>
      </c>
      <c r="D283" s="4">
        <v>1</v>
      </c>
      <c r="E283" s="4">
        <v>223</v>
      </c>
      <c r="F283" s="4">
        <f>ROUND(Source!AQ273,O283)</f>
        <v>0</v>
      </c>
      <c r="G283" s="4" t="s">
        <v>337</v>
      </c>
      <c r="H283" s="4" t="s">
        <v>338</v>
      </c>
      <c r="I283" s="4"/>
      <c r="J283" s="4"/>
      <c r="K283" s="4">
        <v>223</v>
      </c>
      <c r="L283" s="4">
        <v>9</v>
      </c>
      <c r="M283" s="4">
        <v>3</v>
      </c>
      <c r="N283" s="4" t="s">
        <v>3</v>
      </c>
      <c r="O283" s="4">
        <v>2</v>
      </c>
      <c r="P283" s="4"/>
      <c r="Q283" s="4"/>
      <c r="R283" s="4"/>
      <c r="S283" s="4"/>
      <c r="T283" s="4"/>
      <c r="U283" s="4"/>
      <c r="V283" s="4"/>
      <c r="W283" s="4"/>
    </row>
    <row r="284" spans="1:206" x14ac:dyDescent="0.2">
      <c r="A284" s="4">
        <v>50</v>
      </c>
      <c r="B284" s="4">
        <v>0</v>
      </c>
      <c r="C284" s="4">
        <v>0</v>
      </c>
      <c r="D284" s="4">
        <v>1</v>
      </c>
      <c r="E284" s="4">
        <v>229</v>
      </c>
      <c r="F284" s="4">
        <f>ROUND(Source!AZ273,O284)</f>
        <v>0</v>
      </c>
      <c r="G284" s="4" t="s">
        <v>339</v>
      </c>
      <c r="H284" s="4" t="s">
        <v>340</v>
      </c>
      <c r="I284" s="4"/>
      <c r="J284" s="4"/>
      <c r="K284" s="4">
        <v>229</v>
      </c>
      <c r="L284" s="4">
        <v>10</v>
      </c>
      <c r="M284" s="4">
        <v>3</v>
      </c>
      <c r="N284" s="4" t="s">
        <v>3</v>
      </c>
      <c r="O284" s="4">
        <v>2</v>
      </c>
      <c r="P284" s="4"/>
      <c r="Q284" s="4"/>
      <c r="R284" s="4"/>
      <c r="S284" s="4"/>
      <c r="T284" s="4"/>
      <c r="U284" s="4"/>
      <c r="V284" s="4"/>
      <c r="W284" s="4"/>
    </row>
    <row r="285" spans="1:206" x14ac:dyDescent="0.2">
      <c r="A285" s="4">
        <v>50</v>
      </c>
      <c r="B285" s="4">
        <v>0</v>
      </c>
      <c r="C285" s="4">
        <v>0</v>
      </c>
      <c r="D285" s="4">
        <v>1</v>
      </c>
      <c r="E285" s="4">
        <v>203</v>
      </c>
      <c r="F285" s="4">
        <f>ROUND(Source!Q273,O285)</f>
        <v>4244.6099999999997</v>
      </c>
      <c r="G285" s="4" t="s">
        <v>341</v>
      </c>
      <c r="H285" s="4" t="s">
        <v>342</v>
      </c>
      <c r="I285" s="4"/>
      <c r="J285" s="4"/>
      <c r="K285" s="4">
        <v>203</v>
      </c>
      <c r="L285" s="4">
        <v>11</v>
      </c>
      <c r="M285" s="4">
        <v>3</v>
      </c>
      <c r="N285" s="4" t="s">
        <v>3</v>
      </c>
      <c r="O285" s="4">
        <v>2</v>
      </c>
      <c r="P285" s="4"/>
      <c r="Q285" s="4"/>
      <c r="R285" s="4"/>
      <c r="S285" s="4"/>
      <c r="T285" s="4"/>
      <c r="U285" s="4"/>
      <c r="V285" s="4"/>
      <c r="W285" s="4"/>
    </row>
    <row r="286" spans="1:206" x14ac:dyDescent="0.2">
      <c r="A286" s="4">
        <v>50</v>
      </c>
      <c r="B286" s="4">
        <v>0</v>
      </c>
      <c r="C286" s="4">
        <v>0</v>
      </c>
      <c r="D286" s="4">
        <v>1</v>
      </c>
      <c r="E286" s="4">
        <v>231</v>
      </c>
      <c r="F286" s="4">
        <f>ROUND(Source!BB273,O286)</f>
        <v>0</v>
      </c>
      <c r="G286" s="4" t="s">
        <v>343</v>
      </c>
      <c r="H286" s="4" t="s">
        <v>344</v>
      </c>
      <c r="I286" s="4"/>
      <c r="J286" s="4"/>
      <c r="K286" s="4">
        <v>231</v>
      </c>
      <c r="L286" s="4">
        <v>12</v>
      </c>
      <c r="M286" s="4">
        <v>3</v>
      </c>
      <c r="N286" s="4" t="s">
        <v>3</v>
      </c>
      <c r="O286" s="4">
        <v>2</v>
      </c>
      <c r="P286" s="4"/>
      <c r="Q286" s="4"/>
      <c r="R286" s="4"/>
      <c r="S286" s="4"/>
      <c r="T286" s="4"/>
      <c r="U286" s="4"/>
      <c r="V286" s="4"/>
      <c r="W286" s="4"/>
    </row>
    <row r="287" spans="1:206" x14ac:dyDescent="0.2">
      <c r="A287" s="4">
        <v>50</v>
      </c>
      <c r="B287" s="4">
        <v>0</v>
      </c>
      <c r="C287" s="4">
        <v>0</v>
      </c>
      <c r="D287" s="4">
        <v>1</v>
      </c>
      <c r="E287" s="4">
        <v>204</v>
      </c>
      <c r="F287" s="4">
        <f>ROUND(Source!R273,O287)</f>
        <v>530.08000000000004</v>
      </c>
      <c r="G287" s="4" t="s">
        <v>345</v>
      </c>
      <c r="H287" s="4" t="s">
        <v>346</v>
      </c>
      <c r="I287" s="4"/>
      <c r="J287" s="4"/>
      <c r="K287" s="4">
        <v>204</v>
      </c>
      <c r="L287" s="4">
        <v>13</v>
      </c>
      <c r="M287" s="4">
        <v>3</v>
      </c>
      <c r="N287" s="4" t="s">
        <v>3</v>
      </c>
      <c r="O287" s="4">
        <v>2</v>
      </c>
      <c r="P287" s="4"/>
      <c r="Q287" s="4"/>
      <c r="R287" s="4"/>
      <c r="S287" s="4"/>
      <c r="T287" s="4"/>
      <c r="U287" s="4"/>
      <c r="V287" s="4"/>
      <c r="W287" s="4"/>
    </row>
    <row r="288" spans="1:206" x14ac:dyDescent="0.2">
      <c r="A288" s="4">
        <v>50</v>
      </c>
      <c r="B288" s="4">
        <v>0</v>
      </c>
      <c r="C288" s="4">
        <v>0</v>
      </c>
      <c r="D288" s="4">
        <v>1</v>
      </c>
      <c r="E288" s="4">
        <v>205</v>
      </c>
      <c r="F288" s="4">
        <f>ROUND(Source!S273,O288)</f>
        <v>41770.699999999997</v>
      </c>
      <c r="G288" s="4" t="s">
        <v>347</v>
      </c>
      <c r="H288" s="4" t="s">
        <v>348</v>
      </c>
      <c r="I288" s="4"/>
      <c r="J288" s="4"/>
      <c r="K288" s="4">
        <v>205</v>
      </c>
      <c r="L288" s="4">
        <v>14</v>
      </c>
      <c r="M288" s="4">
        <v>3</v>
      </c>
      <c r="N288" s="4" t="s">
        <v>3</v>
      </c>
      <c r="O288" s="4">
        <v>2</v>
      </c>
      <c r="P288" s="4"/>
      <c r="Q288" s="4"/>
      <c r="R288" s="4"/>
      <c r="S288" s="4"/>
      <c r="T288" s="4"/>
      <c r="U288" s="4"/>
      <c r="V288" s="4"/>
      <c r="W288" s="4"/>
    </row>
    <row r="289" spans="1:206" x14ac:dyDescent="0.2">
      <c r="A289" s="4">
        <v>50</v>
      </c>
      <c r="B289" s="4">
        <v>0</v>
      </c>
      <c r="C289" s="4">
        <v>0</v>
      </c>
      <c r="D289" s="4">
        <v>1</v>
      </c>
      <c r="E289" s="4">
        <v>232</v>
      </c>
      <c r="F289" s="4">
        <f>ROUND(Source!BC273,O289)</f>
        <v>0</v>
      </c>
      <c r="G289" s="4" t="s">
        <v>349</v>
      </c>
      <c r="H289" s="4" t="s">
        <v>350</v>
      </c>
      <c r="I289" s="4"/>
      <c r="J289" s="4"/>
      <c r="K289" s="4">
        <v>232</v>
      </c>
      <c r="L289" s="4">
        <v>15</v>
      </c>
      <c r="M289" s="4">
        <v>3</v>
      </c>
      <c r="N289" s="4" t="s">
        <v>3</v>
      </c>
      <c r="O289" s="4">
        <v>2</v>
      </c>
      <c r="P289" s="4"/>
      <c r="Q289" s="4"/>
      <c r="R289" s="4"/>
      <c r="S289" s="4"/>
      <c r="T289" s="4"/>
      <c r="U289" s="4"/>
      <c r="V289" s="4"/>
      <c r="W289" s="4"/>
    </row>
    <row r="290" spans="1:206" x14ac:dyDescent="0.2">
      <c r="A290" s="4">
        <v>50</v>
      </c>
      <c r="B290" s="4">
        <v>0</v>
      </c>
      <c r="C290" s="4">
        <v>0</v>
      </c>
      <c r="D290" s="4">
        <v>1</v>
      </c>
      <c r="E290" s="4">
        <v>214</v>
      </c>
      <c r="F290" s="4">
        <f>ROUND(Source!AS273,O290)</f>
        <v>914302.51</v>
      </c>
      <c r="G290" s="4" t="s">
        <v>351</v>
      </c>
      <c r="H290" s="4" t="s">
        <v>352</v>
      </c>
      <c r="I290" s="4"/>
      <c r="J290" s="4"/>
      <c r="K290" s="4">
        <v>214</v>
      </c>
      <c r="L290" s="4">
        <v>16</v>
      </c>
      <c r="M290" s="4">
        <v>3</v>
      </c>
      <c r="N290" s="4" t="s">
        <v>3</v>
      </c>
      <c r="O290" s="4">
        <v>2</v>
      </c>
      <c r="P290" s="4"/>
      <c r="Q290" s="4"/>
      <c r="R290" s="4"/>
      <c r="S290" s="4"/>
      <c r="T290" s="4"/>
      <c r="U290" s="4"/>
      <c r="V290" s="4"/>
      <c r="W290" s="4"/>
    </row>
    <row r="291" spans="1:206" x14ac:dyDescent="0.2">
      <c r="A291" s="4">
        <v>50</v>
      </c>
      <c r="B291" s="4">
        <v>0</v>
      </c>
      <c r="C291" s="4">
        <v>0</v>
      </c>
      <c r="D291" s="4">
        <v>1</v>
      </c>
      <c r="E291" s="4">
        <v>215</v>
      </c>
      <c r="F291" s="4">
        <f>ROUND(Source!AT273,O291)</f>
        <v>3797.91</v>
      </c>
      <c r="G291" s="4" t="s">
        <v>353</v>
      </c>
      <c r="H291" s="4" t="s">
        <v>354</v>
      </c>
      <c r="I291" s="4"/>
      <c r="J291" s="4"/>
      <c r="K291" s="4">
        <v>215</v>
      </c>
      <c r="L291" s="4">
        <v>17</v>
      </c>
      <c r="M291" s="4">
        <v>3</v>
      </c>
      <c r="N291" s="4" t="s">
        <v>3</v>
      </c>
      <c r="O291" s="4">
        <v>2</v>
      </c>
      <c r="P291" s="4"/>
      <c r="Q291" s="4"/>
      <c r="R291" s="4"/>
      <c r="S291" s="4"/>
      <c r="T291" s="4"/>
      <c r="U291" s="4"/>
      <c r="V291" s="4"/>
      <c r="W291" s="4"/>
    </row>
    <row r="292" spans="1:206" x14ac:dyDescent="0.2">
      <c r="A292" s="4">
        <v>50</v>
      </c>
      <c r="B292" s="4">
        <v>0</v>
      </c>
      <c r="C292" s="4">
        <v>0</v>
      </c>
      <c r="D292" s="4">
        <v>1</v>
      </c>
      <c r="E292" s="4">
        <v>217</v>
      </c>
      <c r="F292" s="4">
        <f>ROUND(Source!AU273,O292)</f>
        <v>34414.120000000003</v>
      </c>
      <c r="G292" s="4" t="s">
        <v>355</v>
      </c>
      <c r="H292" s="4" t="s">
        <v>356</v>
      </c>
      <c r="I292" s="4"/>
      <c r="J292" s="4"/>
      <c r="K292" s="4">
        <v>217</v>
      </c>
      <c r="L292" s="4">
        <v>18</v>
      </c>
      <c r="M292" s="4">
        <v>3</v>
      </c>
      <c r="N292" s="4" t="s">
        <v>3</v>
      </c>
      <c r="O292" s="4">
        <v>2</v>
      </c>
      <c r="P292" s="4"/>
      <c r="Q292" s="4"/>
      <c r="R292" s="4"/>
      <c r="S292" s="4"/>
      <c r="T292" s="4"/>
      <c r="U292" s="4"/>
      <c r="V292" s="4"/>
      <c r="W292" s="4"/>
    </row>
    <row r="293" spans="1:206" x14ac:dyDescent="0.2">
      <c r="A293" s="4">
        <v>50</v>
      </c>
      <c r="B293" s="4">
        <v>0</v>
      </c>
      <c r="C293" s="4">
        <v>0</v>
      </c>
      <c r="D293" s="4">
        <v>1</v>
      </c>
      <c r="E293" s="4">
        <v>230</v>
      </c>
      <c r="F293" s="4">
        <f>ROUND(Source!BA273,O293)</f>
        <v>0</v>
      </c>
      <c r="G293" s="4" t="s">
        <v>357</v>
      </c>
      <c r="H293" s="4" t="s">
        <v>358</v>
      </c>
      <c r="I293" s="4"/>
      <c r="J293" s="4"/>
      <c r="K293" s="4">
        <v>230</v>
      </c>
      <c r="L293" s="4">
        <v>19</v>
      </c>
      <c r="M293" s="4">
        <v>3</v>
      </c>
      <c r="N293" s="4" t="s">
        <v>3</v>
      </c>
      <c r="O293" s="4">
        <v>2</v>
      </c>
      <c r="P293" s="4"/>
      <c r="Q293" s="4"/>
      <c r="R293" s="4"/>
      <c r="S293" s="4"/>
      <c r="T293" s="4"/>
      <c r="U293" s="4"/>
      <c r="V293" s="4"/>
      <c r="W293" s="4"/>
    </row>
    <row r="294" spans="1:206" x14ac:dyDescent="0.2">
      <c r="A294" s="4">
        <v>50</v>
      </c>
      <c r="B294" s="4">
        <v>0</v>
      </c>
      <c r="C294" s="4">
        <v>0</v>
      </c>
      <c r="D294" s="4">
        <v>1</v>
      </c>
      <c r="E294" s="4">
        <v>206</v>
      </c>
      <c r="F294" s="4">
        <f>ROUND(Source!T273,O294)</f>
        <v>0</v>
      </c>
      <c r="G294" s="4" t="s">
        <v>359</v>
      </c>
      <c r="H294" s="4" t="s">
        <v>360</v>
      </c>
      <c r="I294" s="4"/>
      <c r="J294" s="4"/>
      <c r="K294" s="4">
        <v>206</v>
      </c>
      <c r="L294" s="4">
        <v>20</v>
      </c>
      <c r="M294" s="4">
        <v>3</v>
      </c>
      <c r="N294" s="4" t="s">
        <v>3</v>
      </c>
      <c r="O294" s="4">
        <v>2</v>
      </c>
      <c r="P294" s="4"/>
      <c r="Q294" s="4"/>
      <c r="R294" s="4"/>
      <c r="S294" s="4"/>
      <c r="T294" s="4"/>
      <c r="U294" s="4"/>
      <c r="V294" s="4"/>
      <c r="W294" s="4"/>
    </row>
    <row r="295" spans="1:206" x14ac:dyDescent="0.2">
      <c r="A295" s="4">
        <v>50</v>
      </c>
      <c r="B295" s="4">
        <v>0</v>
      </c>
      <c r="C295" s="4">
        <v>0</v>
      </c>
      <c r="D295" s="4">
        <v>1</v>
      </c>
      <c r="E295" s="4">
        <v>207</v>
      </c>
      <c r="F295" s="4">
        <f>Source!U273</f>
        <v>532.60478295999985</v>
      </c>
      <c r="G295" s="4" t="s">
        <v>361</v>
      </c>
      <c r="H295" s="4" t="s">
        <v>362</v>
      </c>
      <c r="I295" s="4"/>
      <c r="J295" s="4"/>
      <c r="K295" s="4">
        <v>207</v>
      </c>
      <c r="L295" s="4">
        <v>21</v>
      </c>
      <c r="M295" s="4">
        <v>3</v>
      </c>
      <c r="N295" s="4" t="s">
        <v>3</v>
      </c>
      <c r="O295" s="4">
        <v>-1</v>
      </c>
      <c r="P295" s="4"/>
      <c r="Q295" s="4"/>
      <c r="R295" s="4"/>
      <c r="S295" s="4"/>
      <c r="T295" s="4"/>
      <c r="U295" s="4"/>
      <c r="V295" s="4"/>
      <c r="W295" s="4"/>
    </row>
    <row r="296" spans="1:206" x14ac:dyDescent="0.2">
      <c r="A296" s="4">
        <v>50</v>
      </c>
      <c r="B296" s="4">
        <v>0</v>
      </c>
      <c r="C296" s="4">
        <v>0</v>
      </c>
      <c r="D296" s="4">
        <v>1</v>
      </c>
      <c r="E296" s="4">
        <v>208</v>
      </c>
      <c r="F296" s="4">
        <f>Source!V273</f>
        <v>7.3123972499999983</v>
      </c>
      <c r="G296" s="4" t="s">
        <v>363</v>
      </c>
      <c r="H296" s="4" t="s">
        <v>364</v>
      </c>
      <c r="I296" s="4"/>
      <c r="J296" s="4"/>
      <c r="K296" s="4">
        <v>208</v>
      </c>
      <c r="L296" s="4">
        <v>22</v>
      </c>
      <c r="M296" s="4">
        <v>3</v>
      </c>
      <c r="N296" s="4" t="s">
        <v>3</v>
      </c>
      <c r="O296" s="4">
        <v>-1</v>
      </c>
      <c r="P296" s="4"/>
      <c r="Q296" s="4"/>
      <c r="R296" s="4"/>
      <c r="S296" s="4"/>
      <c r="T296" s="4"/>
      <c r="U296" s="4"/>
      <c r="V296" s="4"/>
      <c r="W296" s="4"/>
    </row>
    <row r="297" spans="1:206" x14ac:dyDescent="0.2">
      <c r="A297" s="4">
        <v>50</v>
      </c>
      <c r="B297" s="4">
        <v>0</v>
      </c>
      <c r="C297" s="4">
        <v>0</v>
      </c>
      <c r="D297" s="4">
        <v>1</v>
      </c>
      <c r="E297" s="4">
        <v>209</v>
      </c>
      <c r="F297" s="4">
        <f>ROUND(Source!W273,O297)</f>
        <v>0</v>
      </c>
      <c r="G297" s="4" t="s">
        <v>365</v>
      </c>
      <c r="H297" s="4" t="s">
        <v>366</v>
      </c>
      <c r="I297" s="4"/>
      <c r="J297" s="4"/>
      <c r="K297" s="4">
        <v>209</v>
      </c>
      <c r="L297" s="4">
        <v>23</v>
      </c>
      <c r="M297" s="4">
        <v>3</v>
      </c>
      <c r="N297" s="4" t="s">
        <v>3</v>
      </c>
      <c r="O297" s="4">
        <v>2</v>
      </c>
      <c r="P297" s="4"/>
      <c r="Q297" s="4"/>
      <c r="R297" s="4"/>
      <c r="S297" s="4"/>
      <c r="T297" s="4"/>
      <c r="U297" s="4"/>
      <c r="V297" s="4"/>
      <c r="W297" s="4"/>
    </row>
    <row r="298" spans="1:206" x14ac:dyDescent="0.2">
      <c r="A298" s="4">
        <v>50</v>
      </c>
      <c r="B298" s="4">
        <v>0</v>
      </c>
      <c r="C298" s="4">
        <v>0</v>
      </c>
      <c r="D298" s="4">
        <v>1</v>
      </c>
      <c r="E298" s="4">
        <v>210</v>
      </c>
      <c r="F298" s="4">
        <f>ROUND(Source!X273,O298)</f>
        <v>38371.39</v>
      </c>
      <c r="G298" s="4" t="s">
        <v>367</v>
      </c>
      <c r="H298" s="4" t="s">
        <v>368</v>
      </c>
      <c r="I298" s="4"/>
      <c r="J298" s="4"/>
      <c r="K298" s="4">
        <v>210</v>
      </c>
      <c r="L298" s="4">
        <v>24</v>
      </c>
      <c r="M298" s="4">
        <v>3</v>
      </c>
      <c r="N298" s="4" t="s">
        <v>3</v>
      </c>
      <c r="O298" s="4">
        <v>2</v>
      </c>
      <c r="P298" s="4"/>
      <c r="Q298" s="4"/>
      <c r="R298" s="4"/>
      <c r="S298" s="4"/>
      <c r="T298" s="4"/>
      <c r="U298" s="4"/>
      <c r="V298" s="4"/>
      <c r="W298" s="4"/>
    </row>
    <row r="299" spans="1:206" x14ac:dyDescent="0.2">
      <c r="A299" s="4">
        <v>50</v>
      </c>
      <c r="B299" s="4">
        <v>0</v>
      </c>
      <c r="C299" s="4">
        <v>0</v>
      </c>
      <c r="D299" s="4">
        <v>1</v>
      </c>
      <c r="E299" s="4">
        <v>211</v>
      </c>
      <c r="F299" s="4">
        <f>ROUND(Source!Y273,O299)</f>
        <v>24019.99</v>
      </c>
      <c r="G299" s="4" t="s">
        <v>369</v>
      </c>
      <c r="H299" s="4" t="s">
        <v>370</v>
      </c>
      <c r="I299" s="4"/>
      <c r="J299" s="4"/>
      <c r="K299" s="4">
        <v>211</v>
      </c>
      <c r="L299" s="4">
        <v>25</v>
      </c>
      <c r="M299" s="4">
        <v>3</v>
      </c>
      <c r="N299" s="4" t="s">
        <v>3</v>
      </c>
      <c r="O299" s="4">
        <v>2</v>
      </c>
      <c r="P299" s="4"/>
      <c r="Q299" s="4"/>
      <c r="R299" s="4"/>
      <c r="S299" s="4"/>
      <c r="T299" s="4"/>
      <c r="U299" s="4"/>
      <c r="V299" s="4"/>
      <c r="W299" s="4"/>
    </row>
    <row r="300" spans="1:206" x14ac:dyDescent="0.2">
      <c r="A300" s="4">
        <v>50</v>
      </c>
      <c r="B300" s="4">
        <v>0</v>
      </c>
      <c r="C300" s="4">
        <v>0</v>
      </c>
      <c r="D300" s="4">
        <v>1</v>
      </c>
      <c r="E300" s="4">
        <v>224</v>
      </c>
      <c r="F300" s="4">
        <f>ROUND(Source!AR273,O300)</f>
        <v>952514.54</v>
      </c>
      <c r="G300" s="4" t="s">
        <v>371</v>
      </c>
      <c r="H300" s="4" t="s">
        <v>372</v>
      </c>
      <c r="I300" s="4"/>
      <c r="J300" s="4"/>
      <c r="K300" s="4">
        <v>224</v>
      </c>
      <c r="L300" s="4">
        <v>26</v>
      </c>
      <c r="M300" s="4">
        <v>3</v>
      </c>
      <c r="N300" s="4" t="s">
        <v>3</v>
      </c>
      <c r="O300" s="4">
        <v>2</v>
      </c>
      <c r="P300" s="4"/>
      <c r="Q300" s="4"/>
      <c r="R300" s="4"/>
      <c r="S300" s="4"/>
      <c r="T300" s="4"/>
      <c r="U300" s="4"/>
      <c r="V300" s="4"/>
      <c r="W300" s="4"/>
    </row>
    <row r="302" spans="1:206" x14ac:dyDescent="0.2">
      <c r="A302" s="2">
        <v>51</v>
      </c>
      <c r="B302" s="2">
        <f>B20</f>
        <v>1</v>
      </c>
      <c r="C302" s="2">
        <f>A20</f>
        <v>3</v>
      </c>
      <c r="D302" s="2">
        <f>ROW(A20)</f>
        <v>20</v>
      </c>
      <c r="E302" s="2"/>
      <c r="F302" s="2" t="str">
        <f>IF(F20&lt;&gt;"",F20,"")</f>
        <v>Новая локальная смета</v>
      </c>
      <c r="G302" s="2" t="str">
        <f>IF(G20&lt;&gt;"",G20,"")</f>
        <v>Новая локальная смета</v>
      </c>
      <c r="H302" s="2">
        <v>0</v>
      </c>
      <c r="I302" s="2"/>
      <c r="J302" s="2"/>
      <c r="K302" s="2"/>
      <c r="L302" s="2"/>
      <c r="M302" s="2"/>
      <c r="N302" s="2"/>
      <c r="O302" s="2">
        <f t="shared" ref="O302:T302" si="254">ROUND(O97+O173+O273+AB302,2)</f>
        <v>2557513.54</v>
      </c>
      <c r="P302" s="2">
        <f t="shared" si="254"/>
        <v>2408699.29</v>
      </c>
      <c r="Q302" s="2">
        <f t="shared" si="254"/>
        <v>12278.65</v>
      </c>
      <c r="R302" s="2">
        <f t="shared" si="254"/>
        <v>2387.73</v>
      </c>
      <c r="S302" s="2">
        <f t="shared" si="254"/>
        <v>136535.6</v>
      </c>
      <c r="T302" s="2">
        <f t="shared" si="254"/>
        <v>0</v>
      </c>
      <c r="U302" s="2">
        <f>U97+U173+U273+AH302</f>
        <v>2241.71343806</v>
      </c>
      <c r="V302" s="2">
        <f>V97+V173+V273+AI302</f>
        <v>31.064350000000005</v>
      </c>
      <c r="W302" s="2">
        <f>ROUND(W97+W173+W273+AJ302,2)</f>
        <v>0</v>
      </c>
      <c r="X302" s="2">
        <f>ROUND(X97+X173+X273+AK302,2)</f>
        <v>126337.57</v>
      </c>
      <c r="Y302" s="2">
        <f>ROUND(Y97+Y173+Y273+AL302,2)</f>
        <v>77365.710000000006</v>
      </c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>
        <f t="shared" ref="AO302:BC302" si="255">ROUND(AO97+AO173+AO273+BX302,2)</f>
        <v>0</v>
      </c>
      <c r="AP302" s="2">
        <f t="shared" si="255"/>
        <v>0</v>
      </c>
      <c r="AQ302" s="2">
        <f t="shared" si="255"/>
        <v>0</v>
      </c>
      <c r="AR302" s="2">
        <f t="shared" si="255"/>
        <v>2761216.82</v>
      </c>
      <c r="AS302" s="2">
        <f t="shared" si="255"/>
        <v>2385584.2000000002</v>
      </c>
      <c r="AT302" s="2">
        <f t="shared" si="255"/>
        <v>337049.05</v>
      </c>
      <c r="AU302" s="2">
        <f t="shared" si="255"/>
        <v>38583.57</v>
      </c>
      <c r="AV302" s="2">
        <f t="shared" si="255"/>
        <v>2408699.29</v>
      </c>
      <c r="AW302" s="2">
        <f t="shared" si="255"/>
        <v>2408699.29</v>
      </c>
      <c r="AX302" s="2">
        <f t="shared" si="255"/>
        <v>0</v>
      </c>
      <c r="AY302" s="2">
        <f t="shared" si="255"/>
        <v>2408699.29</v>
      </c>
      <c r="AZ302" s="2">
        <f t="shared" si="255"/>
        <v>0</v>
      </c>
      <c r="BA302" s="2">
        <f t="shared" si="255"/>
        <v>0</v>
      </c>
      <c r="BB302" s="2">
        <f t="shared" si="255"/>
        <v>0</v>
      </c>
      <c r="BC302" s="2">
        <f t="shared" si="255"/>
        <v>0</v>
      </c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  <c r="CA302" s="2"/>
      <c r="CB302" s="2"/>
      <c r="CC302" s="2"/>
      <c r="CD302" s="2"/>
      <c r="CE302" s="2"/>
      <c r="CF302" s="2"/>
      <c r="CG302" s="2"/>
      <c r="CH302" s="2"/>
      <c r="CI302" s="2"/>
      <c r="CJ302" s="2"/>
      <c r="CK302" s="2"/>
      <c r="CL302" s="2"/>
      <c r="CM302" s="2"/>
      <c r="CN302" s="2"/>
      <c r="CO302" s="2"/>
      <c r="CP302" s="2"/>
      <c r="CQ302" s="2"/>
      <c r="CR302" s="2"/>
      <c r="CS302" s="2"/>
      <c r="CT302" s="2"/>
      <c r="CU302" s="2"/>
      <c r="CV302" s="2"/>
      <c r="CW302" s="2"/>
      <c r="CX302" s="2"/>
      <c r="CY302" s="2"/>
      <c r="CZ302" s="2"/>
      <c r="DA302" s="2"/>
      <c r="DB302" s="2"/>
      <c r="DC302" s="2"/>
      <c r="DD302" s="2"/>
      <c r="DE302" s="2"/>
      <c r="DF302" s="2"/>
      <c r="DG302" s="3"/>
      <c r="DH302" s="3"/>
      <c r="DI302" s="3"/>
      <c r="DJ302" s="3"/>
      <c r="DK302" s="3"/>
      <c r="DL302" s="3"/>
      <c r="DM302" s="3"/>
      <c r="DN302" s="3"/>
      <c r="DO302" s="3"/>
      <c r="DP302" s="3"/>
      <c r="DQ302" s="3"/>
      <c r="DR302" s="3"/>
      <c r="DS302" s="3"/>
      <c r="DT302" s="3"/>
      <c r="DU302" s="3"/>
      <c r="DV302" s="3"/>
      <c r="DW302" s="3"/>
      <c r="DX302" s="3"/>
      <c r="DY302" s="3"/>
      <c r="DZ302" s="3"/>
      <c r="EA302" s="3"/>
      <c r="EB302" s="3"/>
      <c r="EC302" s="3"/>
      <c r="ED302" s="3"/>
      <c r="EE302" s="3"/>
      <c r="EF302" s="3"/>
      <c r="EG302" s="3"/>
      <c r="EH302" s="3"/>
      <c r="EI302" s="3"/>
      <c r="EJ302" s="3"/>
      <c r="EK302" s="3"/>
      <c r="EL302" s="3"/>
      <c r="EM302" s="3"/>
      <c r="EN302" s="3"/>
      <c r="EO302" s="3"/>
      <c r="EP302" s="3"/>
      <c r="EQ302" s="3"/>
      <c r="ER302" s="3"/>
      <c r="ES302" s="3"/>
      <c r="ET302" s="3"/>
      <c r="EU302" s="3"/>
      <c r="EV302" s="3"/>
      <c r="EW302" s="3"/>
      <c r="EX302" s="3"/>
      <c r="EY302" s="3"/>
      <c r="EZ302" s="3"/>
      <c r="FA302" s="3"/>
      <c r="FB302" s="3"/>
      <c r="FC302" s="3"/>
      <c r="FD302" s="3"/>
      <c r="FE302" s="3"/>
      <c r="FF302" s="3"/>
      <c r="FG302" s="3"/>
      <c r="FH302" s="3"/>
      <c r="FI302" s="3"/>
      <c r="FJ302" s="3"/>
      <c r="FK302" s="3"/>
      <c r="FL302" s="3"/>
      <c r="FM302" s="3"/>
      <c r="FN302" s="3"/>
      <c r="FO302" s="3"/>
      <c r="FP302" s="3"/>
      <c r="FQ302" s="3"/>
      <c r="FR302" s="3"/>
      <c r="FS302" s="3"/>
      <c r="FT302" s="3"/>
      <c r="FU302" s="3"/>
      <c r="FV302" s="3"/>
      <c r="FW302" s="3"/>
      <c r="FX302" s="3"/>
      <c r="FY302" s="3"/>
      <c r="FZ302" s="3"/>
      <c r="GA302" s="3"/>
      <c r="GB302" s="3"/>
      <c r="GC302" s="3"/>
      <c r="GD302" s="3"/>
      <c r="GE302" s="3"/>
      <c r="GF302" s="3"/>
      <c r="GG302" s="3"/>
      <c r="GH302" s="3"/>
      <c r="GI302" s="3"/>
      <c r="GJ302" s="3"/>
      <c r="GK302" s="3"/>
      <c r="GL302" s="3"/>
      <c r="GM302" s="3"/>
      <c r="GN302" s="3"/>
      <c r="GO302" s="3"/>
      <c r="GP302" s="3"/>
      <c r="GQ302" s="3"/>
      <c r="GR302" s="3"/>
      <c r="GS302" s="3"/>
      <c r="GT302" s="3"/>
      <c r="GU302" s="3"/>
      <c r="GV302" s="3"/>
      <c r="GW302" s="3"/>
      <c r="GX302" s="3">
        <v>0</v>
      </c>
    </row>
    <row r="304" spans="1:206" x14ac:dyDescent="0.2">
      <c r="A304" s="4">
        <v>50</v>
      </c>
      <c r="B304" s="4">
        <v>0</v>
      </c>
      <c r="C304" s="4">
        <v>0</v>
      </c>
      <c r="D304" s="4">
        <v>1</v>
      </c>
      <c r="E304" s="4">
        <v>201</v>
      </c>
      <c r="F304" s="4">
        <f>ROUND(Source!O302,O304)</f>
        <v>2557513.54</v>
      </c>
      <c r="G304" s="4" t="s">
        <v>321</v>
      </c>
      <c r="H304" s="4" t="s">
        <v>322</v>
      </c>
      <c r="I304" s="4"/>
      <c r="J304" s="4"/>
      <c r="K304" s="4">
        <v>201</v>
      </c>
      <c r="L304" s="4">
        <v>1</v>
      </c>
      <c r="M304" s="4">
        <v>3</v>
      </c>
      <c r="N304" s="4" t="s">
        <v>3</v>
      </c>
      <c r="O304" s="4">
        <v>2</v>
      </c>
      <c r="P304" s="4"/>
      <c r="Q304" s="4"/>
      <c r="R304" s="4"/>
      <c r="S304" s="4"/>
      <c r="T304" s="4"/>
      <c r="U304" s="4"/>
      <c r="V304" s="4"/>
      <c r="W304" s="4"/>
    </row>
    <row r="305" spans="1:23" x14ac:dyDescent="0.2">
      <c r="A305" s="4">
        <v>50</v>
      </c>
      <c r="B305" s="4">
        <v>0</v>
      </c>
      <c r="C305" s="4">
        <v>0</v>
      </c>
      <c r="D305" s="4">
        <v>1</v>
      </c>
      <c r="E305" s="4">
        <v>202</v>
      </c>
      <c r="F305" s="4">
        <f>ROUND(Source!P302,O305)</f>
        <v>2408699.29</v>
      </c>
      <c r="G305" s="4" t="s">
        <v>323</v>
      </c>
      <c r="H305" s="4" t="s">
        <v>324</v>
      </c>
      <c r="I305" s="4"/>
      <c r="J305" s="4"/>
      <c r="K305" s="4">
        <v>202</v>
      </c>
      <c r="L305" s="4">
        <v>2</v>
      </c>
      <c r="M305" s="4">
        <v>3</v>
      </c>
      <c r="N305" s="4" t="s">
        <v>3</v>
      </c>
      <c r="O305" s="4">
        <v>2</v>
      </c>
      <c r="P305" s="4"/>
      <c r="Q305" s="4"/>
      <c r="R305" s="4"/>
      <c r="S305" s="4"/>
      <c r="T305" s="4"/>
      <c r="U305" s="4"/>
      <c r="V305" s="4"/>
      <c r="W305" s="4"/>
    </row>
    <row r="306" spans="1:23" x14ac:dyDescent="0.2">
      <c r="A306" s="4">
        <v>50</v>
      </c>
      <c r="B306" s="4">
        <v>0</v>
      </c>
      <c r="C306" s="4">
        <v>0</v>
      </c>
      <c r="D306" s="4">
        <v>1</v>
      </c>
      <c r="E306" s="4">
        <v>222</v>
      </c>
      <c r="F306" s="4">
        <f>ROUND(Source!AO302,O306)</f>
        <v>0</v>
      </c>
      <c r="G306" s="4" t="s">
        <v>325</v>
      </c>
      <c r="H306" s="4" t="s">
        <v>326</v>
      </c>
      <c r="I306" s="4"/>
      <c r="J306" s="4"/>
      <c r="K306" s="4">
        <v>222</v>
      </c>
      <c r="L306" s="4">
        <v>3</v>
      </c>
      <c r="M306" s="4">
        <v>3</v>
      </c>
      <c r="N306" s="4" t="s">
        <v>3</v>
      </c>
      <c r="O306" s="4">
        <v>2</v>
      </c>
      <c r="P306" s="4"/>
      <c r="Q306" s="4"/>
      <c r="R306" s="4"/>
      <c r="S306" s="4"/>
      <c r="T306" s="4"/>
      <c r="U306" s="4"/>
      <c r="V306" s="4"/>
      <c r="W306" s="4"/>
    </row>
    <row r="307" spans="1:23" x14ac:dyDescent="0.2">
      <c r="A307" s="4">
        <v>50</v>
      </c>
      <c r="B307" s="4">
        <v>0</v>
      </c>
      <c r="C307" s="4">
        <v>0</v>
      </c>
      <c r="D307" s="4">
        <v>1</v>
      </c>
      <c r="E307" s="4">
        <v>225</v>
      </c>
      <c r="F307" s="4">
        <f>ROUND(Source!AV302,O307)</f>
        <v>2408699.29</v>
      </c>
      <c r="G307" s="4" t="s">
        <v>327</v>
      </c>
      <c r="H307" s="4" t="s">
        <v>328</v>
      </c>
      <c r="I307" s="4"/>
      <c r="J307" s="4"/>
      <c r="K307" s="4">
        <v>225</v>
      </c>
      <c r="L307" s="4">
        <v>4</v>
      </c>
      <c r="M307" s="4">
        <v>3</v>
      </c>
      <c r="N307" s="4" t="s">
        <v>3</v>
      </c>
      <c r="O307" s="4">
        <v>2</v>
      </c>
      <c r="P307" s="4"/>
      <c r="Q307" s="4"/>
      <c r="R307" s="4"/>
      <c r="S307" s="4"/>
      <c r="T307" s="4"/>
      <c r="U307" s="4"/>
      <c r="V307" s="4"/>
      <c r="W307" s="4"/>
    </row>
    <row r="308" spans="1:23" x14ac:dyDescent="0.2">
      <c r="A308" s="4">
        <v>50</v>
      </c>
      <c r="B308" s="4">
        <v>0</v>
      </c>
      <c r="C308" s="4">
        <v>0</v>
      </c>
      <c r="D308" s="4">
        <v>1</v>
      </c>
      <c r="E308" s="4">
        <v>226</v>
      </c>
      <c r="F308" s="4">
        <f>ROUND(Source!AW302,O308)</f>
        <v>2408699.29</v>
      </c>
      <c r="G308" s="4" t="s">
        <v>329</v>
      </c>
      <c r="H308" s="4" t="s">
        <v>330</v>
      </c>
      <c r="I308" s="4"/>
      <c r="J308" s="4"/>
      <c r="K308" s="4">
        <v>226</v>
      </c>
      <c r="L308" s="4">
        <v>5</v>
      </c>
      <c r="M308" s="4">
        <v>3</v>
      </c>
      <c r="N308" s="4" t="s">
        <v>3</v>
      </c>
      <c r="O308" s="4">
        <v>2</v>
      </c>
      <c r="P308" s="4"/>
      <c r="Q308" s="4"/>
      <c r="R308" s="4"/>
      <c r="S308" s="4"/>
      <c r="T308" s="4"/>
      <c r="U308" s="4"/>
      <c r="V308" s="4"/>
      <c r="W308" s="4"/>
    </row>
    <row r="309" spans="1:23" x14ac:dyDescent="0.2">
      <c r="A309" s="4">
        <v>50</v>
      </c>
      <c r="B309" s="4">
        <v>0</v>
      </c>
      <c r="C309" s="4">
        <v>0</v>
      </c>
      <c r="D309" s="4">
        <v>1</v>
      </c>
      <c r="E309" s="4">
        <v>227</v>
      </c>
      <c r="F309" s="4">
        <f>ROUND(Source!AX302,O309)</f>
        <v>0</v>
      </c>
      <c r="G309" s="4" t="s">
        <v>331</v>
      </c>
      <c r="H309" s="4" t="s">
        <v>332</v>
      </c>
      <c r="I309" s="4"/>
      <c r="J309" s="4"/>
      <c r="K309" s="4">
        <v>227</v>
      </c>
      <c r="L309" s="4">
        <v>6</v>
      </c>
      <c r="M309" s="4">
        <v>3</v>
      </c>
      <c r="N309" s="4" t="s">
        <v>3</v>
      </c>
      <c r="O309" s="4">
        <v>2</v>
      </c>
      <c r="P309" s="4"/>
      <c r="Q309" s="4"/>
      <c r="R309" s="4"/>
      <c r="S309" s="4"/>
      <c r="T309" s="4"/>
      <c r="U309" s="4"/>
      <c r="V309" s="4"/>
      <c r="W309" s="4"/>
    </row>
    <row r="310" spans="1:23" x14ac:dyDescent="0.2">
      <c r="A310" s="4">
        <v>50</v>
      </c>
      <c r="B310" s="4">
        <v>0</v>
      </c>
      <c r="C310" s="4">
        <v>0</v>
      </c>
      <c r="D310" s="4">
        <v>1</v>
      </c>
      <c r="E310" s="4">
        <v>228</v>
      </c>
      <c r="F310" s="4">
        <f>ROUND(Source!AY302,O310)</f>
        <v>2408699.29</v>
      </c>
      <c r="G310" s="4" t="s">
        <v>333</v>
      </c>
      <c r="H310" s="4" t="s">
        <v>334</v>
      </c>
      <c r="I310" s="4"/>
      <c r="J310" s="4"/>
      <c r="K310" s="4">
        <v>228</v>
      </c>
      <c r="L310" s="4">
        <v>7</v>
      </c>
      <c r="M310" s="4">
        <v>3</v>
      </c>
      <c r="N310" s="4" t="s">
        <v>3</v>
      </c>
      <c r="O310" s="4">
        <v>2</v>
      </c>
      <c r="P310" s="4"/>
      <c r="Q310" s="4"/>
      <c r="R310" s="4"/>
      <c r="S310" s="4"/>
      <c r="T310" s="4"/>
      <c r="U310" s="4"/>
      <c r="V310" s="4"/>
      <c r="W310" s="4"/>
    </row>
    <row r="311" spans="1:23" x14ac:dyDescent="0.2">
      <c r="A311" s="4">
        <v>50</v>
      </c>
      <c r="B311" s="4">
        <v>0</v>
      </c>
      <c r="C311" s="4">
        <v>0</v>
      </c>
      <c r="D311" s="4">
        <v>1</v>
      </c>
      <c r="E311" s="4">
        <v>216</v>
      </c>
      <c r="F311" s="4">
        <f>ROUND(Source!AP302,O311)</f>
        <v>0</v>
      </c>
      <c r="G311" s="4" t="s">
        <v>335</v>
      </c>
      <c r="H311" s="4" t="s">
        <v>336</v>
      </c>
      <c r="I311" s="4"/>
      <c r="J311" s="4"/>
      <c r="K311" s="4">
        <v>216</v>
      </c>
      <c r="L311" s="4">
        <v>8</v>
      </c>
      <c r="M311" s="4">
        <v>3</v>
      </c>
      <c r="N311" s="4" t="s">
        <v>3</v>
      </c>
      <c r="O311" s="4">
        <v>2</v>
      </c>
      <c r="P311" s="4"/>
      <c r="Q311" s="4"/>
      <c r="R311" s="4"/>
      <c r="S311" s="4"/>
      <c r="T311" s="4"/>
      <c r="U311" s="4"/>
      <c r="V311" s="4"/>
      <c r="W311" s="4"/>
    </row>
    <row r="312" spans="1:23" x14ac:dyDescent="0.2">
      <c r="A312" s="4">
        <v>50</v>
      </c>
      <c r="B312" s="4">
        <v>0</v>
      </c>
      <c r="C312" s="4">
        <v>0</v>
      </c>
      <c r="D312" s="4">
        <v>1</v>
      </c>
      <c r="E312" s="4">
        <v>223</v>
      </c>
      <c r="F312" s="4">
        <f>ROUND(Source!AQ302,O312)</f>
        <v>0</v>
      </c>
      <c r="G312" s="4" t="s">
        <v>337</v>
      </c>
      <c r="H312" s="4" t="s">
        <v>338</v>
      </c>
      <c r="I312" s="4"/>
      <c r="J312" s="4"/>
      <c r="K312" s="4">
        <v>223</v>
      </c>
      <c r="L312" s="4">
        <v>9</v>
      </c>
      <c r="M312" s="4">
        <v>3</v>
      </c>
      <c r="N312" s="4" t="s">
        <v>3</v>
      </c>
      <c r="O312" s="4">
        <v>2</v>
      </c>
      <c r="P312" s="4"/>
      <c r="Q312" s="4"/>
      <c r="R312" s="4"/>
      <c r="S312" s="4"/>
      <c r="T312" s="4"/>
      <c r="U312" s="4"/>
      <c r="V312" s="4"/>
      <c r="W312" s="4"/>
    </row>
    <row r="313" spans="1:23" x14ac:dyDescent="0.2">
      <c r="A313" s="4">
        <v>50</v>
      </c>
      <c r="B313" s="4">
        <v>0</v>
      </c>
      <c r="C313" s="4">
        <v>0</v>
      </c>
      <c r="D313" s="4">
        <v>1</v>
      </c>
      <c r="E313" s="4">
        <v>229</v>
      </c>
      <c r="F313" s="4">
        <f>ROUND(Source!AZ302,O313)</f>
        <v>0</v>
      </c>
      <c r="G313" s="4" t="s">
        <v>339</v>
      </c>
      <c r="H313" s="4" t="s">
        <v>340</v>
      </c>
      <c r="I313" s="4"/>
      <c r="J313" s="4"/>
      <c r="K313" s="4">
        <v>229</v>
      </c>
      <c r="L313" s="4">
        <v>10</v>
      </c>
      <c r="M313" s="4">
        <v>3</v>
      </c>
      <c r="N313" s="4" t="s">
        <v>3</v>
      </c>
      <c r="O313" s="4">
        <v>2</v>
      </c>
      <c r="P313" s="4"/>
      <c r="Q313" s="4"/>
      <c r="R313" s="4"/>
      <c r="S313" s="4"/>
      <c r="T313" s="4"/>
      <c r="U313" s="4"/>
      <c r="V313" s="4"/>
      <c r="W313" s="4"/>
    </row>
    <row r="314" spans="1:23" x14ac:dyDescent="0.2">
      <c r="A314" s="4">
        <v>50</v>
      </c>
      <c r="B314" s="4">
        <v>0</v>
      </c>
      <c r="C314" s="4">
        <v>0</v>
      </c>
      <c r="D314" s="4">
        <v>1</v>
      </c>
      <c r="E314" s="4">
        <v>203</v>
      </c>
      <c r="F314" s="4">
        <f>ROUND(Source!Q302,O314)</f>
        <v>12278.65</v>
      </c>
      <c r="G314" s="4" t="s">
        <v>341</v>
      </c>
      <c r="H314" s="4" t="s">
        <v>342</v>
      </c>
      <c r="I314" s="4"/>
      <c r="J314" s="4"/>
      <c r="K314" s="4">
        <v>203</v>
      </c>
      <c r="L314" s="4">
        <v>11</v>
      </c>
      <c r="M314" s="4">
        <v>3</v>
      </c>
      <c r="N314" s="4" t="s">
        <v>3</v>
      </c>
      <c r="O314" s="4">
        <v>2</v>
      </c>
      <c r="P314" s="4"/>
      <c r="Q314" s="4"/>
      <c r="R314" s="4"/>
      <c r="S314" s="4"/>
      <c r="T314" s="4"/>
      <c r="U314" s="4"/>
      <c r="V314" s="4"/>
      <c r="W314" s="4"/>
    </row>
    <row r="315" spans="1:23" x14ac:dyDescent="0.2">
      <c r="A315" s="4">
        <v>50</v>
      </c>
      <c r="B315" s="4">
        <v>0</v>
      </c>
      <c r="C315" s="4">
        <v>0</v>
      </c>
      <c r="D315" s="4">
        <v>1</v>
      </c>
      <c r="E315" s="4">
        <v>231</v>
      </c>
      <c r="F315" s="4">
        <f>ROUND(Source!BB302,O315)</f>
        <v>0</v>
      </c>
      <c r="G315" s="4" t="s">
        <v>343</v>
      </c>
      <c r="H315" s="4" t="s">
        <v>344</v>
      </c>
      <c r="I315" s="4"/>
      <c r="J315" s="4"/>
      <c r="K315" s="4">
        <v>231</v>
      </c>
      <c r="L315" s="4">
        <v>12</v>
      </c>
      <c r="M315" s="4">
        <v>3</v>
      </c>
      <c r="N315" s="4" t="s">
        <v>3</v>
      </c>
      <c r="O315" s="4">
        <v>2</v>
      </c>
      <c r="P315" s="4"/>
      <c r="Q315" s="4"/>
      <c r="R315" s="4"/>
      <c r="S315" s="4"/>
      <c r="T315" s="4"/>
      <c r="U315" s="4"/>
      <c r="V315" s="4"/>
      <c r="W315" s="4"/>
    </row>
    <row r="316" spans="1:23" x14ac:dyDescent="0.2">
      <c r="A316" s="4">
        <v>50</v>
      </c>
      <c r="B316" s="4">
        <v>0</v>
      </c>
      <c r="C316" s="4">
        <v>0</v>
      </c>
      <c r="D316" s="4">
        <v>1</v>
      </c>
      <c r="E316" s="4">
        <v>204</v>
      </c>
      <c r="F316" s="4">
        <f>ROUND(Source!R302,O316)</f>
        <v>2387.73</v>
      </c>
      <c r="G316" s="4" t="s">
        <v>345</v>
      </c>
      <c r="H316" s="4" t="s">
        <v>346</v>
      </c>
      <c r="I316" s="4"/>
      <c r="J316" s="4"/>
      <c r="K316" s="4">
        <v>204</v>
      </c>
      <c r="L316" s="4">
        <v>13</v>
      </c>
      <c r="M316" s="4">
        <v>3</v>
      </c>
      <c r="N316" s="4" t="s">
        <v>3</v>
      </c>
      <c r="O316" s="4">
        <v>2</v>
      </c>
      <c r="P316" s="4"/>
      <c r="Q316" s="4"/>
      <c r="R316" s="4"/>
      <c r="S316" s="4"/>
      <c r="T316" s="4"/>
      <c r="U316" s="4"/>
      <c r="V316" s="4"/>
      <c r="W316" s="4"/>
    </row>
    <row r="317" spans="1:23" x14ac:dyDescent="0.2">
      <c r="A317" s="4">
        <v>50</v>
      </c>
      <c r="B317" s="4">
        <v>0</v>
      </c>
      <c r="C317" s="4">
        <v>0</v>
      </c>
      <c r="D317" s="4">
        <v>1</v>
      </c>
      <c r="E317" s="4">
        <v>205</v>
      </c>
      <c r="F317" s="4">
        <f>ROUND(Source!S302,O317)</f>
        <v>136535.6</v>
      </c>
      <c r="G317" s="4" t="s">
        <v>347</v>
      </c>
      <c r="H317" s="4" t="s">
        <v>348</v>
      </c>
      <c r="I317" s="4"/>
      <c r="J317" s="4"/>
      <c r="K317" s="4">
        <v>205</v>
      </c>
      <c r="L317" s="4">
        <v>14</v>
      </c>
      <c r="M317" s="4">
        <v>3</v>
      </c>
      <c r="N317" s="4" t="s">
        <v>3</v>
      </c>
      <c r="O317" s="4">
        <v>2</v>
      </c>
      <c r="P317" s="4"/>
      <c r="Q317" s="4"/>
      <c r="R317" s="4"/>
      <c r="S317" s="4"/>
      <c r="T317" s="4"/>
      <c r="U317" s="4"/>
      <c r="V317" s="4"/>
      <c r="W317" s="4"/>
    </row>
    <row r="318" spans="1:23" x14ac:dyDescent="0.2">
      <c r="A318" s="4">
        <v>50</v>
      </c>
      <c r="B318" s="4">
        <v>0</v>
      </c>
      <c r="C318" s="4">
        <v>0</v>
      </c>
      <c r="D318" s="4">
        <v>1</v>
      </c>
      <c r="E318" s="4">
        <v>232</v>
      </c>
      <c r="F318" s="4">
        <f>ROUND(Source!BC302,O318)</f>
        <v>0</v>
      </c>
      <c r="G318" s="4" t="s">
        <v>349</v>
      </c>
      <c r="H318" s="4" t="s">
        <v>350</v>
      </c>
      <c r="I318" s="4"/>
      <c r="J318" s="4"/>
      <c r="K318" s="4">
        <v>232</v>
      </c>
      <c r="L318" s="4">
        <v>15</v>
      </c>
      <c r="M318" s="4">
        <v>3</v>
      </c>
      <c r="N318" s="4" t="s">
        <v>3</v>
      </c>
      <c r="O318" s="4">
        <v>2</v>
      </c>
      <c r="P318" s="4"/>
      <c r="Q318" s="4"/>
      <c r="R318" s="4"/>
      <c r="S318" s="4"/>
      <c r="T318" s="4"/>
      <c r="U318" s="4"/>
      <c r="V318" s="4"/>
      <c r="W318" s="4"/>
    </row>
    <row r="319" spans="1:23" x14ac:dyDescent="0.2">
      <c r="A319" s="4">
        <v>50</v>
      </c>
      <c r="B319" s="4">
        <v>0</v>
      </c>
      <c r="C319" s="4">
        <v>0</v>
      </c>
      <c r="D319" s="4">
        <v>1</v>
      </c>
      <c r="E319" s="4">
        <v>214</v>
      </c>
      <c r="F319" s="4">
        <f>ROUND(Source!AS302,O319)</f>
        <v>2385584.2000000002</v>
      </c>
      <c r="G319" s="4" t="s">
        <v>351</v>
      </c>
      <c r="H319" s="4" t="s">
        <v>352</v>
      </c>
      <c r="I319" s="4"/>
      <c r="J319" s="4"/>
      <c r="K319" s="4">
        <v>214</v>
      </c>
      <c r="L319" s="4">
        <v>16</v>
      </c>
      <c r="M319" s="4">
        <v>3</v>
      </c>
      <c r="N319" s="4" t="s">
        <v>3</v>
      </c>
      <c r="O319" s="4">
        <v>2</v>
      </c>
      <c r="P319" s="4"/>
      <c r="Q319" s="4"/>
      <c r="R319" s="4"/>
      <c r="S319" s="4"/>
      <c r="T319" s="4"/>
      <c r="U319" s="4"/>
      <c r="V319" s="4"/>
      <c r="W319" s="4"/>
    </row>
    <row r="320" spans="1:23" x14ac:dyDescent="0.2">
      <c r="A320" s="4">
        <v>50</v>
      </c>
      <c r="B320" s="4">
        <v>0</v>
      </c>
      <c r="C320" s="4">
        <v>0</v>
      </c>
      <c r="D320" s="4">
        <v>1</v>
      </c>
      <c r="E320" s="4">
        <v>215</v>
      </c>
      <c r="F320" s="4">
        <f>ROUND(Source!AT302,O320)</f>
        <v>337049.05</v>
      </c>
      <c r="G320" s="4" t="s">
        <v>353</v>
      </c>
      <c r="H320" s="4" t="s">
        <v>354</v>
      </c>
      <c r="I320" s="4"/>
      <c r="J320" s="4"/>
      <c r="K320" s="4">
        <v>215</v>
      </c>
      <c r="L320" s="4">
        <v>17</v>
      </c>
      <c r="M320" s="4">
        <v>3</v>
      </c>
      <c r="N320" s="4" t="s">
        <v>3</v>
      </c>
      <c r="O320" s="4">
        <v>2</v>
      </c>
      <c r="P320" s="4"/>
      <c r="Q320" s="4"/>
      <c r="R320" s="4"/>
      <c r="S320" s="4"/>
      <c r="T320" s="4"/>
      <c r="U320" s="4"/>
      <c r="V320" s="4"/>
      <c r="W320" s="4"/>
    </row>
    <row r="321" spans="1:206" x14ac:dyDescent="0.2">
      <c r="A321" s="4">
        <v>50</v>
      </c>
      <c r="B321" s="4">
        <v>0</v>
      </c>
      <c r="C321" s="4">
        <v>0</v>
      </c>
      <c r="D321" s="4">
        <v>1</v>
      </c>
      <c r="E321" s="4">
        <v>217</v>
      </c>
      <c r="F321" s="4">
        <f>ROUND(Source!AU302,O321)</f>
        <v>38583.57</v>
      </c>
      <c r="G321" s="4" t="s">
        <v>355</v>
      </c>
      <c r="H321" s="4" t="s">
        <v>356</v>
      </c>
      <c r="I321" s="4"/>
      <c r="J321" s="4"/>
      <c r="K321" s="4">
        <v>217</v>
      </c>
      <c r="L321" s="4">
        <v>18</v>
      </c>
      <c r="M321" s="4">
        <v>3</v>
      </c>
      <c r="N321" s="4" t="s">
        <v>3</v>
      </c>
      <c r="O321" s="4">
        <v>2</v>
      </c>
      <c r="P321" s="4"/>
      <c r="Q321" s="4"/>
      <c r="R321" s="4"/>
      <c r="S321" s="4"/>
      <c r="T321" s="4"/>
      <c r="U321" s="4"/>
      <c r="V321" s="4"/>
      <c r="W321" s="4"/>
    </row>
    <row r="322" spans="1:206" x14ac:dyDescent="0.2">
      <c r="A322" s="4">
        <v>50</v>
      </c>
      <c r="B322" s="4">
        <v>0</v>
      </c>
      <c r="C322" s="4">
        <v>0</v>
      </c>
      <c r="D322" s="4">
        <v>1</v>
      </c>
      <c r="E322" s="4">
        <v>230</v>
      </c>
      <c r="F322" s="4">
        <f>ROUND(Source!BA302,O322)</f>
        <v>0</v>
      </c>
      <c r="G322" s="4" t="s">
        <v>357</v>
      </c>
      <c r="H322" s="4" t="s">
        <v>358</v>
      </c>
      <c r="I322" s="4"/>
      <c r="J322" s="4"/>
      <c r="K322" s="4">
        <v>230</v>
      </c>
      <c r="L322" s="4">
        <v>19</v>
      </c>
      <c r="M322" s="4">
        <v>3</v>
      </c>
      <c r="N322" s="4" t="s">
        <v>3</v>
      </c>
      <c r="O322" s="4">
        <v>2</v>
      </c>
      <c r="P322" s="4"/>
      <c r="Q322" s="4"/>
      <c r="R322" s="4"/>
      <c r="S322" s="4"/>
      <c r="T322" s="4"/>
      <c r="U322" s="4"/>
      <c r="V322" s="4"/>
      <c r="W322" s="4"/>
    </row>
    <row r="323" spans="1:206" x14ac:dyDescent="0.2">
      <c r="A323" s="4">
        <v>50</v>
      </c>
      <c r="B323" s="4">
        <v>0</v>
      </c>
      <c r="C323" s="4">
        <v>0</v>
      </c>
      <c r="D323" s="4">
        <v>1</v>
      </c>
      <c r="E323" s="4">
        <v>206</v>
      </c>
      <c r="F323" s="4">
        <f>ROUND(Source!T302,O323)</f>
        <v>0</v>
      </c>
      <c r="G323" s="4" t="s">
        <v>359</v>
      </c>
      <c r="H323" s="4" t="s">
        <v>360</v>
      </c>
      <c r="I323" s="4"/>
      <c r="J323" s="4"/>
      <c r="K323" s="4">
        <v>206</v>
      </c>
      <c r="L323" s="4">
        <v>20</v>
      </c>
      <c r="M323" s="4">
        <v>3</v>
      </c>
      <c r="N323" s="4" t="s">
        <v>3</v>
      </c>
      <c r="O323" s="4">
        <v>2</v>
      </c>
      <c r="P323" s="4"/>
      <c r="Q323" s="4"/>
      <c r="R323" s="4"/>
      <c r="S323" s="4"/>
      <c r="T323" s="4"/>
      <c r="U323" s="4"/>
      <c r="V323" s="4"/>
      <c r="W323" s="4"/>
    </row>
    <row r="324" spans="1:206" x14ac:dyDescent="0.2">
      <c r="A324" s="4">
        <v>50</v>
      </c>
      <c r="B324" s="4">
        <v>0</v>
      </c>
      <c r="C324" s="4">
        <v>0</v>
      </c>
      <c r="D324" s="4">
        <v>1</v>
      </c>
      <c r="E324" s="4">
        <v>207</v>
      </c>
      <c r="F324" s="4">
        <f>Source!U302</f>
        <v>2241.71343806</v>
      </c>
      <c r="G324" s="4" t="s">
        <v>361</v>
      </c>
      <c r="H324" s="4" t="s">
        <v>362</v>
      </c>
      <c r="I324" s="4"/>
      <c r="J324" s="4"/>
      <c r="K324" s="4">
        <v>207</v>
      </c>
      <c r="L324" s="4">
        <v>21</v>
      </c>
      <c r="M324" s="4">
        <v>3</v>
      </c>
      <c r="N324" s="4" t="s">
        <v>3</v>
      </c>
      <c r="O324" s="4">
        <v>-1</v>
      </c>
      <c r="P324" s="4"/>
      <c r="Q324" s="4"/>
      <c r="R324" s="4"/>
      <c r="S324" s="4"/>
      <c r="T324" s="4"/>
      <c r="U324" s="4"/>
      <c r="V324" s="4"/>
      <c r="W324" s="4"/>
    </row>
    <row r="325" spans="1:206" x14ac:dyDescent="0.2">
      <c r="A325" s="4">
        <v>50</v>
      </c>
      <c r="B325" s="4">
        <v>0</v>
      </c>
      <c r="C325" s="4">
        <v>0</v>
      </c>
      <c r="D325" s="4">
        <v>1</v>
      </c>
      <c r="E325" s="4">
        <v>208</v>
      </c>
      <c r="F325" s="4">
        <f>Source!V302</f>
        <v>31.064350000000005</v>
      </c>
      <c r="G325" s="4" t="s">
        <v>363</v>
      </c>
      <c r="H325" s="4" t="s">
        <v>364</v>
      </c>
      <c r="I325" s="4"/>
      <c r="J325" s="4"/>
      <c r="K325" s="4">
        <v>208</v>
      </c>
      <c r="L325" s="4">
        <v>22</v>
      </c>
      <c r="M325" s="4">
        <v>3</v>
      </c>
      <c r="N325" s="4" t="s">
        <v>3</v>
      </c>
      <c r="O325" s="4">
        <v>-1</v>
      </c>
      <c r="P325" s="4"/>
      <c r="Q325" s="4"/>
      <c r="R325" s="4"/>
      <c r="S325" s="4"/>
      <c r="T325" s="4"/>
      <c r="U325" s="4"/>
      <c r="V325" s="4"/>
      <c r="W325" s="4"/>
    </row>
    <row r="326" spans="1:206" x14ac:dyDescent="0.2">
      <c r="A326" s="4">
        <v>50</v>
      </c>
      <c r="B326" s="4">
        <v>0</v>
      </c>
      <c r="C326" s="4">
        <v>0</v>
      </c>
      <c r="D326" s="4">
        <v>1</v>
      </c>
      <c r="E326" s="4">
        <v>209</v>
      </c>
      <c r="F326" s="4">
        <f>ROUND(Source!W302,O326)</f>
        <v>0</v>
      </c>
      <c r="G326" s="4" t="s">
        <v>365</v>
      </c>
      <c r="H326" s="4" t="s">
        <v>366</v>
      </c>
      <c r="I326" s="4"/>
      <c r="J326" s="4"/>
      <c r="K326" s="4">
        <v>209</v>
      </c>
      <c r="L326" s="4">
        <v>23</v>
      </c>
      <c r="M326" s="4">
        <v>3</v>
      </c>
      <c r="N326" s="4" t="s">
        <v>3</v>
      </c>
      <c r="O326" s="4">
        <v>2</v>
      </c>
      <c r="P326" s="4"/>
      <c r="Q326" s="4"/>
      <c r="R326" s="4"/>
      <c r="S326" s="4"/>
      <c r="T326" s="4"/>
      <c r="U326" s="4"/>
      <c r="V326" s="4"/>
      <c r="W326" s="4"/>
    </row>
    <row r="327" spans="1:206" x14ac:dyDescent="0.2">
      <c r="A327" s="4">
        <v>50</v>
      </c>
      <c r="B327" s="4">
        <v>0</v>
      </c>
      <c r="C327" s="4">
        <v>0</v>
      </c>
      <c r="D327" s="4">
        <v>1</v>
      </c>
      <c r="E327" s="4">
        <v>210</v>
      </c>
      <c r="F327" s="4">
        <f>ROUND(Source!X302,O327)</f>
        <v>126337.57</v>
      </c>
      <c r="G327" s="4" t="s">
        <v>367</v>
      </c>
      <c r="H327" s="4" t="s">
        <v>368</v>
      </c>
      <c r="I327" s="4"/>
      <c r="J327" s="4"/>
      <c r="K327" s="4">
        <v>210</v>
      </c>
      <c r="L327" s="4">
        <v>24</v>
      </c>
      <c r="M327" s="4">
        <v>3</v>
      </c>
      <c r="N327" s="4" t="s">
        <v>3</v>
      </c>
      <c r="O327" s="4">
        <v>2</v>
      </c>
      <c r="P327" s="4"/>
      <c r="Q327" s="4"/>
      <c r="R327" s="4"/>
      <c r="S327" s="4"/>
      <c r="T327" s="4"/>
      <c r="U327" s="4"/>
      <c r="V327" s="4"/>
      <c r="W327" s="4"/>
    </row>
    <row r="328" spans="1:206" x14ac:dyDescent="0.2">
      <c r="A328" s="4">
        <v>50</v>
      </c>
      <c r="B328" s="4">
        <v>0</v>
      </c>
      <c r="C328" s="4">
        <v>0</v>
      </c>
      <c r="D328" s="4">
        <v>1</v>
      </c>
      <c r="E328" s="4">
        <v>211</v>
      </c>
      <c r="F328" s="4">
        <f>ROUND(Source!Y302,O328)</f>
        <v>77365.710000000006</v>
      </c>
      <c r="G328" s="4" t="s">
        <v>369</v>
      </c>
      <c r="H328" s="4" t="s">
        <v>370</v>
      </c>
      <c r="I328" s="4"/>
      <c r="J328" s="4"/>
      <c r="K328" s="4">
        <v>211</v>
      </c>
      <c r="L328" s="4">
        <v>25</v>
      </c>
      <c r="M328" s="4">
        <v>3</v>
      </c>
      <c r="N328" s="4" t="s">
        <v>3</v>
      </c>
      <c r="O328" s="4">
        <v>2</v>
      </c>
      <c r="P328" s="4"/>
      <c r="Q328" s="4"/>
      <c r="R328" s="4"/>
      <c r="S328" s="4"/>
      <c r="T328" s="4"/>
      <c r="U328" s="4"/>
      <c r="V328" s="4"/>
      <c r="W328" s="4"/>
    </row>
    <row r="329" spans="1:206" x14ac:dyDescent="0.2">
      <c r="A329" s="4">
        <v>50</v>
      </c>
      <c r="B329" s="4">
        <v>0</v>
      </c>
      <c r="C329" s="4">
        <v>0</v>
      </c>
      <c r="D329" s="4">
        <v>1</v>
      </c>
      <c r="E329" s="4">
        <v>224</v>
      </c>
      <c r="F329" s="4">
        <f>ROUND(Source!AR302,O329)</f>
        <v>2761216.82</v>
      </c>
      <c r="G329" s="4" t="s">
        <v>371</v>
      </c>
      <c r="H329" s="4" t="s">
        <v>372</v>
      </c>
      <c r="I329" s="4"/>
      <c r="J329" s="4"/>
      <c r="K329" s="4">
        <v>224</v>
      </c>
      <c r="L329" s="4">
        <v>26</v>
      </c>
      <c r="M329" s="4">
        <v>3</v>
      </c>
      <c r="N329" s="4" t="s">
        <v>3</v>
      </c>
      <c r="O329" s="4">
        <v>2</v>
      </c>
      <c r="P329" s="4"/>
      <c r="Q329" s="4"/>
      <c r="R329" s="4"/>
      <c r="S329" s="4"/>
      <c r="T329" s="4"/>
      <c r="U329" s="4"/>
      <c r="V329" s="4"/>
      <c r="W329" s="4"/>
    </row>
    <row r="330" spans="1:206" x14ac:dyDescent="0.2">
      <c r="A330" s="4">
        <v>50</v>
      </c>
      <c r="B330" s="4">
        <v>1</v>
      </c>
      <c r="C330" s="4">
        <v>0</v>
      </c>
      <c r="D330" s="4">
        <v>2</v>
      </c>
      <c r="E330" s="4">
        <v>0</v>
      </c>
      <c r="F330" s="4">
        <f>ROUND(F329,O330)</f>
        <v>2761216.82</v>
      </c>
      <c r="G330" s="4" t="s">
        <v>807</v>
      </c>
      <c r="H330" s="4" t="s">
        <v>808</v>
      </c>
      <c r="I330" s="4"/>
      <c r="J330" s="4"/>
      <c r="K330" s="4">
        <v>212</v>
      </c>
      <c r="L330" s="4">
        <v>27</v>
      </c>
      <c r="M330" s="4">
        <v>0</v>
      </c>
      <c r="N330" s="4" t="s">
        <v>3</v>
      </c>
      <c r="O330" s="4">
        <v>2</v>
      </c>
      <c r="P330" s="4"/>
      <c r="Q330" s="4"/>
      <c r="R330" s="4"/>
      <c r="S330" s="4"/>
      <c r="T330" s="4"/>
      <c r="U330" s="4"/>
      <c r="V330" s="4"/>
      <c r="W330" s="4"/>
    </row>
    <row r="331" spans="1:206" x14ac:dyDescent="0.2">
      <c r="A331" s="4">
        <v>50</v>
      </c>
      <c r="B331" s="4">
        <v>1</v>
      </c>
      <c r="C331" s="4">
        <v>0</v>
      </c>
      <c r="D331" s="4">
        <v>2</v>
      </c>
      <c r="E331" s="4">
        <v>0</v>
      </c>
      <c r="F331" s="4">
        <f>ROUND(F330*0.18,O331)</f>
        <v>497019.03</v>
      </c>
      <c r="G331" s="4" t="s">
        <v>809</v>
      </c>
      <c r="H331" s="4" t="s">
        <v>810</v>
      </c>
      <c r="I331" s="4"/>
      <c r="J331" s="4"/>
      <c r="K331" s="4">
        <v>212</v>
      </c>
      <c r="L331" s="4">
        <v>28</v>
      </c>
      <c r="M331" s="4">
        <v>0</v>
      </c>
      <c r="N331" s="4" t="s">
        <v>3</v>
      </c>
      <c r="O331" s="4">
        <v>2</v>
      </c>
      <c r="P331" s="4"/>
      <c r="Q331" s="4"/>
      <c r="R331" s="4"/>
      <c r="S331" s="4"/>
      <c r="T331" s="4"/>
      <c r="U331" s="4"/>
      <c r="V331" s="4"/>
      <c r="W331" s="4"/>
    </row>
    <row r="332" spans="1:206" x14ac:dyDescent="0.2">
      <c r="A332" s="4">
        <v>50</v>
      </c>
      <c r="B332" s="4">
        <v>1</v>
      </c>
      <c r="C332" s="4">
        <v>0</v>
      </c>
      <c r="D332" s="4">
        <v>2</v>
      </c>
      <c r="E332" s="4">
        <v>213</v>
      </c>
      <c r="F332" s="4">
        <f>ROUND(F330+F331,O332)</f>
        <v>3258235.85</v>
      </c>
      <c r="G332" s="4" t="s">
        <v>811</v>
      </c>
      <c r="H332" s="4" t="s">
        <v>371</v>
      </c>
      <c r="I332" s="4"/>
      <c r="J332" s="4"/>
      <c r="K332" s="4">
        <v>212</v>
      </c>
      <c r="L332" s="4">
        <v>29</v>
      </c>
      <c r="M332" s="4">
        <v>0</v>
      </c>
      <c r="N332" s="4" t="s">
        <v>3</v>
      </c>
      <c r="O332" s="4">
        <v>2</v>
      </c>
      <c r="P332" s="4"/>
      <c r="Q332" s="4"/>
      <c r="R332" s="4"/>
      <c r="S332" s="4"/>
      <c r="T332" s="4"/>
      <c r="U332" s="4"/>
      <c r="V332" s="4"/>
      <c r="W332" s="4"/>
    </row>
    <row r="334" spans="1:206" x14ac:dyDescent="0.2">
      <c r="A334" s="2">
        <v>51</v>
      </c>
      <c r="B334" s="2">
        <f>B12</f>
        <v>392</v>
      </c>
      <c r="C334" s="2">
        <f>A12</f>
        <v>1</v>
      </c>
      <c r="D334" s="2">
        <f>ROW(A12)</f>
        <v>12</v>
      </c>
      <c r="E334" s="2"/>
      <c r="F334" s="2" t="str">
        <f>IF(F12&lt;&gt;"",F12,"")</f>
        <v>Новый объект_(Копия)</v>
      </c>
      <c r="G334" s="2" t="str">
        <f>IF(G12&lt;&gt;"",G12,"")</f>
        <v>На капитальный ремонт  помещений №34,№35,№37,№38,№39,№42,№43сСпортивного зала  Озёрского технологического института - филиала НИЯУ МИФИ(ОТИ НИЯУ МИФИ) по адресу: Челябинская область,.г.Озёрск,пр-кт Победы,д.48</v>
      </c>
      <c r="H334" s="2">
        <v>0</v>
      </c>
      <c r="I334" s="2"/>
      <c r="J334" s="2"/>
      <c r="K334" s="2"/>
      <c r="L334" s="2"/>
      <c r="M334" s="2"/>
      <c r="N334" s="2"/>
      <c r="O334" s="2">
        <f t="shared" ref="O334:T334" si="256">ROUND(O302,2)</f>
        <v>2557513.54</v>
      </c>
      <c r="P334" s="2">
        <f t="shared" si="256"/>
        <v>2408699.29</v>
      </c>
      <c r="Q334" s="2">
        <f t="shared" si="256"/>
        <v>12278.65</v>
      </c>
      <c r="R334" s="2">
        <f t="shared" si="256"/>
        <v>2387.73</v>
      </c>
      <c r="S334" s="2">
        <f t="shared" si="256"/>
        <v>136535.6</v>
      </c>
      <c r="T334" s="2">
        <f t="shared" si="256"/>
        <v>0</v>
      </c>
      <c r="U334" s="2">
        <f>U302</f>
        <v>2241.71343806</v>
      </c>
      <c r="V334" s="2">
        <f>V302</f>
        <v>31.064350000000005</v>
      </c>
      <c r="W334" s="2">
        <f>ROUND(W302,2)</f>
        <v>0</v>
      </c>
      <c r="X334" s="2">
        <f>ROUND(X302,2)</f>
        <v>126337.57</v>
      </c>
      <c r="Y334" s="2">
        <f>ROUND(Y302,2)</f>
        <v>77365.710000000006</v>
      </c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>
        <f t="shared" ref="AO334:BC334" si="257">ROUND(AO302,2)</f>
        <v>0</v>
      </c>
      <c r="AP334" s="2">
        <f t="shared" si="257"/>
        <v>0</v>
      </c>
      <c r="AQ334" s="2">
        <f t="shared" si="257"/>
        <v>0</v>
      </c>
      <c r="AR334" s="2">
        <f t="shared" si="257"/>
        <v>2761216.82</v>
      </c>
      <c r="AS334" s="2">
        <f t="shared" si="257"/>
        <v>2385584.2000000002</v>
      </c>
      <c r="AT334" s="2">
        <f t="shared" si="257"/>
        <v>337049.05</v>
      </c>
      <c r="AU334" s="2">
        <f t="shared" si="257"/>
        <v>38583.57</v>
      </c>
      <c r="AV334" s="2">
        <f t="shared" si="257"/>
        <v>2408699.29</v>
      </c>
      <c r="AW334" s="2">
        <f t="shared" si="257"/>
        <v>2408699.29</v>
      </c>
      <c r="AX334" s="2">
        <f t="shared" si="257"/>
        <v>0</v>
      </c>
      <c r="AY334" s="2">
        <f t="shared" si="257"/>
        <v>2408699.29</v>
      </c>
      <c r="AZ334" s="2">
        <f t="shared" si="257"/>
        <v>0</v>
      </c>
      <c r="BA334" s="2">
        <f t="shared" si="257"/>
        <v>0</v>
      </c>
      <c r="BB334" s="2">
        <f t="shared" si="257"/>
        <v>0</v>
      </c>
      <c r="BC334" s="2">
        <f t="shared" si="257"/>
        <v>0</v>
      </c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  <c r="CA334" s="2"/>
      <c r="CB334" s="2"/>
      <c r="CC334" s="2"/>
      <c r="CD334" s="2"/>
      <c r="CE334" s="2"/>
      <c r="CF334" s="2"/>
      <c r="CG334" s="2"/>
      <c r="CH334" s="2"/>
      <c r="CI334" s="2"/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/>
      <c r="CV334" s="2"/>
      <c r="CW334" s="2"/>
      <c r="CX334" s="2"/>
      <c r="CY334" s="2"/>
      <c r="CZ334" s="2"/>
      <c r="DA334" s="2"/>
      <c r="DB334" s="2"/>
      <c r="DC334" s="2"/>
      <c r="DD334" s="2"/>
      <c r="DE334" s="2"/>
      <c r="DF334" s="2"/>
      <c r="DG334" s="3"/>
      <c r="DH334" s="3"/>
      <c r="DI334" s="3"/>
      <c r="DJ334" s="3"/>
      <c r="DK334" s="3"/>
      <c r="DL334" s="3"/>
      <c r="DM334" s="3"/>
      <c r="DN334" s="3"/>
      <c r="DO334" s="3"/>
      <c r="DP334" s="3"/>
      <c r="DQ334" s="3"/>
      <c r="DR334" s="3"/>
      <c r="DS334" s="3"/>
      <c r="DT334" s="3"/>
      <c r="DU334" s="3"/>
      <c r="DV334" s="3"/>
      <c r="DW334" s="3"/>
      <c r="DX334" s="3"/>
      <c r="DY334" s="3"/>
      <c r="DZ334" s="3"/>
      <c r="EA334" s="3"/>
      <c r="EB334" s="3"/>
      <c r="EC334" s="3"/>
      <c r="ED334" s="3"/>
      <c r="EE334" s="3"/>
      <c r="EF334" s="3"/>
      <c r="EG334" s="3"/>
      <c r="EH334" s="3"/>
      <c r="EI334" s="3"/>
      <c r="EJ334" s="3"/>
      <c r="EK334" s="3"/>
      <c r="EL334" s="3"/>
      <c r="EM334" s="3"/>
      <c r="EN334" s="3"/>
      <c r="EO334" s="3"/>
      <c r="EP334" s="3"/>
      <c r="EQ334" s="3"/>
      <c r="ER334" s="3"/>
      <c r="ES334" s="3"/>
      <c r="ET334" s="3"/>
      <c r="EU334" s="3"/>
      <c r="EV334" s="3"/>
      <c r="EW334" s="3"/>
      <c r="EX334" s="3"/>
      <c r="EY334" s="3"/>
      <c r="EZ334" s="3"/>
      <c r="FA334" s="3"/>
      <c r="FB334" s="3"/>
      <c r="FC334" s="3"/>
      <c r="FD334" s="3"/>
      <c r="FE334" s="3"/>
      <c r="FF334" s="3"/>
      <c r="FG334" s="3"/>
      <c r="FH334" s="3"/>
      <c r="FI334" s="3"/>
      <c r="FJ334" s="3"/>
      <c r="FK334" s="3"/>
      <c r="FL334" s="3"/>
      <c r="FM334" s="3"/>
      <c r="FN334" s="3"/>
      <c r="FO334" s="3"/>
      <c r="FP334" s="3"/>
      <c r="FQ334" s="3"/>
      <c r="FR334" s="3"/>
      <c r="FS334" s="3"/>
      <c r="FT334" s="3"/>
      <c r="FU334" s="3"/>
      <c r="FV334" s="3"/>
      <c r="FW334" s="3"/>
      <c r="FX334" s="3"/>
      <c r="FY334" s="3"/>
      <c r="FZ334" s="3"/>
      <c r="GA334" s="3"/>
      <c r="GB334" s="3"/>
      <c r="GC334" s="3"/>
      <c r="GD334" s="3"/>
      <c r="GE334" s="3"/>
      <c r="GF334" s="3"/>
      <c r="GG334" s="3"/>
      <c r="GH334" s="3"/>
      <c r="GI334" s="3"/>
      <c r="GJ334" s="3"/>
      <c r="GK334" s="3"/>
      <c r="GL334" s="3"/>
      <c r="GM334" s="3"/>
      <c r="GN334" s="3"/>
      <c r="GO334" s="3"/>
      <c r="GP334" s="3"/>
      <c r="GQ334" s="3"/>
      <c r="GR334" s="3"/>
      <c r="GS334" s="3"/>
      <c r="GT334" s="3"/>
      <c r="GU334" s="3"/>
      <c r="GV334" s="3"/>
      <c r="GW334" s="3"/>
      <c r="GX334" s="3">
        <v>0</v>
      </c>
    </row>
    <row r="336" spans="1:206" x14ac:dyDescent="0.2">
      <c r="A336" s="4">
        <v>50</v>
      </c>
      <c r="B336" s="4">
        <v>0</v>
      </c>
      <c r="C336" s="4">
        <v>0</v>
      </c>
      <c r="D336" s="4">
        <v>1</v>
      </c>
      <c r="E336" s="4">
        <v>201</v>
      </c>
      <c r="F336" s="4">
        <f>ROUND(Source!O334,O336)</f>
        <v>2557513.54</v>
      </c>
      <c r="G336" s="4" t="s">
        <v>321</v>
      </c>
      <c r="H336" s="4" t="s">
        <v>322</v>
      </c>
      <c r="I336" s="4"/>
      <c r="J336" s="4"/>
      <c r="K336" s="4">
        <v>201</v>
      </c>
      <c r="L336" s="4">
        <v>1</v>
      </c>
      <c r="M336" s="4">
        <v>3</v>
      </c>
      <c r="N336" s="4" t="s">
        <v>3</v>
      </c>
      <c r="O336" s="4">
        <v>2</v>
      </c>
      <c r="P336" s="4"/>
      <c r="Q336" s="4"/>
      <c r="R336" s="4"/>
      <c r="S336" s="4"/>
      <c r="T336" s="4"/>
      <c r="U336" s="4"/>
      <c r="V336" s="4"/>
      <c r="W336" s="4"/>
    </row>
    <row r="337" spans="1:23" x14ac:dyDescent="0.2">
      <c r="A337" s="4">
        <v>50</v>
      </c>
      <c r="B337" s="4">
        <v>0</v>
      </c>
      <c r="C337" s="4">
        <v>0</v>
      </c>
      <c r="D337" s="4">
        <v>1</v>
      </c>
      <c r="E337" s="4">
        <v>202</v>
      </c>
      <c r="F337" s="4">
        <f>ROUND(Source!P334,O337)</f>
        <v>2408699.29</v>
      </c>
      <c r="G337" s="4" t="s">
        <v>323</v>
      </c>
      <c r="H337" s="4" t="s">
        <v>324</v>
      </c>
      <c r="I337" s="4"/>
      <c r="J337" s="4"/>
      <c r="K337" s="4">
        <v>202</v>
      </c>
      <c r="L337" s="4">
        <v>2</v>
      </c>
      <c r="M337" s="4">
        <v>3</v>
      </c>
      <c r="N337" s="4" t="s">
        <v>3</v>
      </c>
      <c r="O337" s="4">
        <v>2</v>
      </c>
      <c r="P337" s="4"/>
      <c r="Q337" s="4"/>
      <c r="R337" s="4"/>
      <c r="S337" s="4"/>
      <c r="T337" s="4"/>
      <c r="U337" s="4"/>
      <c r="V337" s="4"/>
      <c r="W337" s="4"/>
    </row>
    <row r="338" spans="1:23" x14ac:dyDescent="0.2">
      <c r="A338" s="4">
        <v>50</v>
      </c>
      <c r="B338" s="4">
        <v>0</v>
      </c>
      <c r="C338" s="4">
        <v>0</v>
      </c>
      <c r="D338" s="4">
        <v>1</v>
      </c>
      <c r="E338" s="4">
        <v>222</v>
      </c>
      <c r="F338" s="4">
        <f>ROUND(Source!AO334,O338)</f>
        <v>0</v>
      </c>
      <c r="G338" s="4" t="s">
        <v>325</v>
      </c>
      <c r="H338" s="4" t="s">
        <v>326</v>
      </c>
      <c r="I338" s="4"/>
      <c r="J338" s="4"/>
      <c r="K338" s="4">
        <v>222</v>
      </c>
      <c r="L338" s="4">
        <v>3</v>
      </c>
      <c r="M338" s="4">
        <v>3</v>
      </c>
      <c r="N338" s="4" t="s">
        <v>3</v>
      </c>
      <c r="O338" s="4">
        <v>2</v>
      </c>
      <c r="P338" s="4"/>
      <c r="Q338" s="4"/>
      <c r="R338" s="4"/>
      <c r="S338" s="4"/>
      <c r="T338" s="4"/>
      <c r="U338" s="4"/>
      <c r="V338" s="4"/>
      <c r="W338" s="4"/>
    </row>
    <row r="339" spans="1:23" x14ac:dyDescent="0.2">
      <c r="A339" s="4">
        <v>50</v>
      </c>
      <c r="B339" s="4">
        <v>0</v>
      </c>
      <c r="C339" s="4">
        <v>0</v>
      </c>
      <c r="D339" s="4">
        <v>1</v>
      </c>
      <c r="E339" s="4">
        <v>225</v>
      </c>
      <c r="F339" s="4">
        <f>ROUND(Source!AV334,O339)</f>
        <v>2408699.29</v>
      </c>
      <c r="G339" s="4" t="s">
        <v>327</v>
      </c>
      <c r="H339" s="4" t="s">
        <v>328</v>
      </c>
      <c r="I339" s="4"/>
      <c r="J339" s="4"/>
      <c r="K339" s="4">
        <v>225</v>
      </c>
      <c r="L339" s="4">
        <v>4</v>
      </c>
      <c r="M339" s="4">
        <v>3</v>
      </c>
      <c r="N339" s="4" t="s">
        <v>3</v>
      </c>
      <c r="O339" s="4">
        <v>2</v>
      </c>
      <c r="P339" s="4"/>
      <c r="Q339" s="4"/>
      <c r="R339" s="4"/>
      <c r="S339" s="4"/>
      <c r="T339" s="4"/>
      <c r="U339" s="4"/>
      <c r="V339" s="4"/>
      <c r="W339" s="4"/>
    </row>
    <row r="340" spans="1:23" x14ac:dyDescent="0.2">
      <c r="A340" s="4">
        <v>50</v>
      </c>
      <c r="B340" s="4">
        <v>0</v>
      </c>
      <c r="C340" s="4">
        <v>0</v>
      </c>
      <c r="D340" s="4">
        <v>1</v>
      </c>
      <c r="E340" s="4">
        <v>226</v>
      </c>
      <c r="F340" s="4">
        <f>ROUND(Source!AW334,O340)</f>
        <v>2408699.29</v>
      </c>
      <c r="G340" s="4" t="s">
        <v>329</v>
      </c>
      <c r="H340" s="4" t="s">
        <v>330</v>
      </c>
      <c r="I340" s="4"/>
      <c r="J340" s="4"/>
      <c r="K340" s="4">
        <v>226</v>
      </c>
      <c r="L340" s="4">
        <v>5</v>
      </c>
      <c r="M340" s="4">
        <v>3</v>
      </c>
      <c r="N340" s="4" t="s">
        <v>3</v>
      </c>
      <c r="O340" s="4">
        <v>2</v>
      </c>
      <c r="P340" s="4"/>
      <c r="Q340" s="4"/>
      <c r="R340" s="4"/>
      <c r="S340" s="4"/>
      <c r="T340" s="4"/>
      <c r="U340" s="4"/>
      <c r="V340" s="4"/>
      <c r="W340" s="4"/>
    </row>
    <row r="341" spans="1:23" x14ac:dyDescent="0.2">
      <c r="A341" s="4">
        <v>50</v>
      </c>
      <c r="B341" s="4">
        <v>0</v>
      </c>
      <c r="C341" s="4">
        <v>0</v>
      </c>
      <c r="D341" s="4">
        <v>1</v>
      </c>
      <c r="E341" s="4">
        <v>227</v>
      </c>
      <c r="F341" s="4">
        <f>ROUND(Source!AX334,O341)</f>
        <v>0</v>
      </c>
      <c r="G341" s="4" t="s">
        <v>331</v>
      </c>
      <c r="H341" s="4" t="s">
        <v>332</v>
      </c>
      <c r="I341" s="4"/>
      <c r="J341" s="4"/>
      <c r="K341" s="4">
        <v>227</v>
      </c>
      <c r="L341" s="4">
        <v>6</v>
      </c>
      <c r="M341" s="4">
        <v>3</v>
      </c>
      <c r="N341" s="4" t="s">
        <v>3</v>
      </c>
      <c r="O341" s="4">
        <v>2</v>
      </c>
      <c r="P341" s="4"/>
      <c r="Q341" s="4"/>
      <c r="R341" s="4"/>
      <c r="S341" s="4"/>
      <c r="T341" s="4"/>
      <c r="U341" s="4"/>
      <c r="V341" s="4"/>
      <c r="W341" s="4"/>
    </row>
    <row r="342" spans="1:23" x14ac:dyDescent="0.2">
      <c r="A342" s="4">
        <v>50</v>
      </c>
      <c r="B342" s="4">
        <v>0</v>
      </c>
      <c r="C342" s="4">
        <v>0</v>
      </c>
      <c r="D342" s="4">
        <v>1</v>
      </c>
      <c r="E342" s="4">
        <v>228</v>
      </c>
      <c r="F342" s="4">
        <f>ROUND(Source!AY334,O342)</f>
        <v>2408699.29</v>
      </c>
      <c r="G342" s="4" t="s">
        <v>333</v>
      </c>
      <c r="H342" s="4" t="s">
        <v>334</v>
      </c>
      <c r="I342" s="4"/>
      <c r="J342" s="4"/>
      <c r="K342" s="4">
        <v>228</v>
      </c>
      <c r="L342" s="4">
        <v>7</v>
      </c>
      <c r="M342" s="4">
        <v>3</v>
      </c>
      <c r="N342" s="4" t="s">
        <v>3</v>
      </c>
      <c r="O342" s="4">
        <v>2</v>
      </c>
      <c r="P342" s="4"/>
      <c r="Q342" s="4"/>
      <c r="R342" s="4"/>
      <c r="S342" s="4"/>
      <c r="T342" s="4"/>
      <c r="U342" s="4"/>
      <c r="V342" s="4"/>
      <c r="W342" s="4"/>
    </row>
    <row r="343" spans="1:23" x14ac:dyDescent="0.2">
      <c r="A343" s="4">
        <v>50</v>
      </c>
      <c r="B343" s="4">
        <v>0</v>
      </c>
      <c r="C343" s="4">
        <v>0</v>
      </c>
      <c r="D343" s="4">
        <v>1</v>
      </c>
      <c r="E343" s="4">
        <v>216</v>
      </c>
      <c r="F343" s="4">
        <f>ROUND(Source!AP334,O343)</f>
        <v>0</v>
      </c>
      <c r="G343" s="4" t="s">
        <v>335</v>
      </c>
      <c r="H343" s="4" t="s">
        <v>336</v>
      </c>
      <c r="I343" s="4"/>
      <c r="J343" s="4"/>
      <c r="K343" s="4">
        <v>216</v>
      </c>
      <c r="L343" s="4">
        <v>8</v>
      </c>
      <c r="M343" s="4">
        <v>3</v>
      </c>
      <c r="N343" s="4" t="s">
        <v>3</v>
      </c>
      <c r="O343" s="4">
        <v>2</v>
      </c>
      <c r="P343" s="4"/>
      <c r="Q343" s="4"/>
      <c r="R343" s="4"/>
      <c r="S343" s="4"/>
      <c r="T343" s="4"/>
      <c r="U343" s="4"/>
      <c r="V343" s="4"/>
      <c r="W343" s="4"/>
    </row>
    <row r="344" spans="1:23" x14ac:dyDescent="0.2">
      <c r="A344" s="4">
        <v>50</v>
      </c>
      <c r="B344" s="4">
        <v>0</v>
      </c>
      <c r="C344" s="4">
        <v>0</v>
      </c>
      <c r="D344" s="4">
        <v>1</v>
      </c>
      <c r="E344" s="4">
        <v>223</v>
      </c>
      <c r="F344" s="4">
        <f>ROUND(Source!AQ334,O344)</f>
        <v>0</v>
      </c>
      <c r="G344" s="4" t="s">
        <v>337</v>
      </c>
      <c r="H344" s="4" t="s">
        <v>338</v>
      </c>
      <c r="I344" s="4"/>
      <c r="J344" s="4"/>
      <c r="K344" s="4">
        <v>223</v>
      </c>
      <c r="L344" s="4">
        <v>9</v>
      </c>
      <c r="M344" s="4">
        <v>3</v>
      </c>
      <c r="N344" s="4" t="s">
        <v>3</v>
      </c>
      <c r="O344" s="4">
        <v>2</v>
      </c>
      <c r="P344" s="4"/>
      <c r="Q344" s="4"/>
      <c r="R344" s="4"/>
      <c r="S344" s="4"/>
      <c r="T344" s="4"/>
      <c r="U344" s="4"/>
      <c r="V344" s="4"/>
      <c r="W344" s="4"/>
    </row>
    <row r="345" spans="1:23" x14ac:dyDescent="0.2">
      <c r="A345" s="4">
        <v>50</v>
      </c>
      <c r="B345" s="4">
        <v>0</v>
      </c>
      <c r="C345" s="4">
        <v>0</v>
      </c>
      <c r="D345" s="4">
        <v>1</v>
      </c>
      <c r="E345" s="4">
        <v>229</v>
      </c>
      <c r="F345" s="4">
        <f>ROUND(Source!AZ334,O345)</f>
        <v>0</v>
      </c>
      <c r="G345" s="4" t="s">
        <v>339</v>
      </c>
      <c r="H345" s="4" t="s">
        <v>340</v>
      </c>
      <c r="I345" s="4"/>
      <c r="J345" s="4"/>
      <c r="K345" s="4">
        <v>229</v>
      </c>
      <c r="L345" s="4">
        <v>10</v>
      </c>
      <c r="M345" s="4">
        <v>3</v>
      </c>
      <c r="N345" s="4" t="s">
        <v>3</v>
      </c>
      <c r="O345" s="4">
        <v>2</v>
      </c>
      <c r="P345" s="4"/>
      <c r="Q345" s="4"/>
      <c r="R345" s="4"/>
      <c r="S345" s="4"/>
      <c r="T345" s="4"/>
      <c r="U345" s="4"/>
      <c r="V345" s="4"/>
      <c r="W345" s="4"/>
    </row>
    <row r="346" spans="1:23" x14ac:dyDescent="0.2">
      <c r="A346" s="4">
        <v>50</v>
      </c>
      <c r="B346" s="4">
        <v>0</v>
      </c>
      <c r="C346" s="4">
        <v>0</v>
      </c>
      <c r="D346" s="4">
        <v>1</v>
      </c>
      <c r="E346" s="4">
        <v>203</v>
      </c>
      <c r="F346" s="4">
        <f>ROUND(Source!Q334,O346)</f>
        <v>12278.65</v>
      </c>
      <c r="G346" s="4" t="s">
        <v>341</v>
      </c>
      <c r="H346" s="4" t="s">
        <v>342</v>
      </c>
      <c r="I346" s="4"/>
      <c r="J346" s="4"/>
      <c r="K346" s="4">
        <v>203</v>
      </c>
      <c r="L346" s="4">
        <v>11</v>
      </c>
      <c r="M346" s="4">
        <v>3</v>
      </c>
      <c r="N346" s="4" t="s">
        <v>3</v>
      </c>
      <c r="O346" s="4">
        <v>2</v>
      </c>
      <c r="P346" s="4"/>
      <c r="Q346" s="4"/>
      <c r="R346" s="4"/>
      <c r="S346" s="4"/>
      <c r="T346" s="4"/>
      <c r="U346" s="4"/>
      <c r="V346" s="4"/>
      <c r="W346" s="4"/>
    </row>
    <row r="347" spans="1:23" x14ac:dyDescent="0.2">
      <c r="A347" s="4">
        <v>50</v>
      </c>
      <c r="B347" s="4">
        <v>0</v>
      </c>
      <c r="C347" s="4">
        <v>0</v>
      </c>
      <c r="D347" s="4">
        <v>1</v>
      </c>
      <c r="E347" s="4">
        <v>231</v>
      </c>
      <c r="F347" s="4">
        <f>ROUND(Source!BB334,O347)</f>
        <v>0</v>
      </c>
      <c r="G347" s="4" t="s">
        <v>343</v>
      </c>
      <c r="H347" s="4" t="s">
        <v>344</v>
      </c>
      <c r="I347" s="4"/>
      <c r="J347" s="4"/>
      <c r="K347" s="4">
        <v>231</v>
      </c>
      <c r="L347" s="4">
        <v>12</v>
      </c>
      <c r="M347" s="4">
        <v>3</v>
      </c>
      <c r="N347" s="4" t="s">
        <v>3</v>
      </c>
      <c r="O347" s="4">
        <v>2</v>
      </c>
      <c r="P347" s="4"/>
      <c r="Q347" s="4"/>
      <c r="R347" s="4"/>
      <c r="S347" s="4"/>
      <c r="T347" s="4"/>
      <c r="U347" s="4"/>
      <c r="V347" s="4"/>
      <c r="W347" s="4"/>
    </row>
    <row r="348" spans="1:23" x14ac:dyDescent="0.2">
      <c r="A348" s="4">
        <v>50</v>
      </c>
      <c r="B348" s="4">
        <v>0</v>
      </c>
      <c r="C348" s="4">
        <v>0</v>
      </c>
      <c r="D348" s="4">
        <v>1</v>
      </c>
      <c r="E348" s="4">
        <v>204</v>
      </c>
      <c r="F348" s="4">
        <f>ROUND(Source!R334,O348)</f>
        <v>2387.73</v>
      </c>
      <c r="G348" s="4" t="s">
        <v>345</v>
      </c>
      <c r="H348" s="4" t="s">
        <v>346</v>
      </c>
      <c r="I348" s="4"/>
      <c r="J348" s="4"/>
      <c r="K348" s="4">
        <v>204</v>
      </c>
      <c r="L348" s="4">
        <v>13</v>
      </c>
      <c r="M348" s="4">
        <v>3</v>
      </c>
      <c r="N348" s="4" t="s">
        <v>3</v>
      </c>
      <c r="O348" s="4">
        <v>2</v>
      </c>
      <c r="P348" s="4"/>
      <c r="Q348" s="4"/>
      <c r="R348" s="4"/>
      <c r="S348" s="4"/>
      <c r="T348" s="4"/>
      <c r="U348" s="4"/>
      <c r="V348" s="4"/>
      <c r="W348" s="4"/>
    </row>
    <row r="349" spans="1:23" x14ac:dyDescent="0.2">
      <c r="A349" s="4">
        <v>50</v>
      </c>
      <c r="B349" s="4">
        <v>0</v>
      </c>
      <c r="C349" s="4">
        <v>0</v>
      </c>
      <c r="D349" s="4">
        <v>1</v>
      </c>
      <c r="E349" s="4">
        <v>205</v>
      </c>
      <c r="F349" s="4">
        <f>ROUND(Source!S334,O349)</f>
        <v>136535.6</v>
      </c>
      <c r="G349" s="4" t="s">
        <v>347</v>
      </c>
      <c r="H349" s="4" t="s">
        <v>348</v>
      </c>
      <c r="I349" s="4"/>
      <c r="J349" s="4"/>
      <c r="K349" s="4">
        <v>205</v>
      </c>
      <c r="L349" s="4">
        <v>14</v>
      </c>
      <c r="M349" s="4">
        <v>3</v>
      </c>
      <c r="N349" s="4" t="s">
        <v>3</v>
      </c>
      <c r="O349" s="4">
        <v>2</v>
      </c>
      <c r="P349" s="4"/>
      <c r="Q349" s="4"/>
      <c r="R349" s="4"/>
      <c r="S349" s="4"/>
      <c r="T349" s="4"/>
      <c r="U349" s="4"/>
      <c r="V349" s="4"/>
      <c r="W349" s="4"/>
    </row>
    <row r="350" spans="1:23" x14ac:dyDescent="0.2">
      <c r="A350" s="4">
        <v>50</v>
      </c>
      <c r="B350" s="4">
        <v>0</v>
      </c>
      <c r="C350" s="4">
        <v>0</v>
      </c>
      <c r="D350" s="4">
        <v>1</v>
      </c>
      <c r="E350" s="4">
        <v>232</v>
      </c>
      <c r="F350" s="4">
        <f>ROUND(Source!BC334,O350)</f>
        <v>0</v>
      </c>
      <c r="G350" s="4" t="s">
        <v>349</v>
      </c>
      <c r="H350" s="4" t="s">
        <v>350</v>
      </c>
      <c r="I350" s="4"/>
      <c r="J350" s="4"/>
      <c r="K350" s="4">
        <v>232</v>
      </c>
      <c r="L350" s="4">
        <v>15</v>
      </c>
      <c r="M350" s="4">
        <v>3</v>
      </c>
      <c r="N350" s="4" t="s">
        <v>3</v>
      </c>
      <c r="O350" s="4">
        <v>2</v>
      </c>
      <c r="P350" s="4"/>
      <c r="Q350" s="4"/>
      <c r="R350" s="4"/>
      <c r="S350" s="4"/>
      <c r="T350" s="4"/>
      <c r="U350" s="4"/>
      <c r="V350" s="4"/>
      <c r="W350" s="4"/>
    </row>
    <row r="351" spans="1:23" x14ac:dyDescent="0.2">
      <c r="A351" s="4">
        <v>50</v>
      </c>
      <c r="B351" s="4">
        <v>0</v>
      </c>
      <c r="C351" s="4">
        <v>0</v>
      </c>
      <c r="D351" s="4">
        <v>1</v>
      </c>
      <c r="E351" s="4">
        <v>214</v>
      </c>
      <c r="F351" s="4">
        <f>ROUND(Source!AS334,O351)</f>
        <v>2385584.2000000002</v>
      </c>
      <c r="G351" s="4" t="s">
        <v>351</v>
      </c>
      <c r="H351" s="4" t="s">
        <v>352</v>
      </c>
      <c r="I351" s="4"/>
      <c r="J351" s="4"/>
      <c r="K351" s="4">
        <v>214</v>
      </c>
      <c r="L351" s="4">
        <v>16</v>
      </c>
      <c r="M351" s="4">
        <v>3</v>
      </c>
      <c r="N351" s="4" t="s">
        <v>3</v>
      </c>
      <c r="O351" s="4">
        <v>2</v>
      </c>
      <c r="P351" s="4"/>
      <c r="Q351" s="4"/>
      <c r="R351" s="4"/>
      <c r="S351" s="4"/>
      <c r="T351" s="4"/>
      <c r="U351" s="4"/>
      <c r="V351" s="4"/>
      <c r="W351" s="4"/>
    </row>
    <row r="352" spans="1:23" x14ac:dyDescent="0.2">
      <c r="A352" s="4">
        <v>50</v>
      </c>
      <c r="B352" s="4">
        <v>0</v>
      </c>
      <c r="C352" s="4">
        <v>0</v>
      </c>
      <c r="D352" s="4">
        <v>1</v>
      </c>
      <c r="E352" s="4">
        <v>215</v>
      </c>
      <c r="F352" s="4">
        <f>ROUND(Source!AT334,O352)</f>
        <v>337049.05</v>
      </c>
      <c r="G352" s="4" t="s">
        <v>353</v>
      </c>
      <c r="H352" s="4" t="s">
        <v>354</v>
      </c>
      <c r="I352" s="4"/>
      <c r="J352" s="4"/>
      <c r="K352" s="4">
        <v>215</v>
      </c>
      <c r="L352" s="4">
        <v>17</v>
      </c>
      <c r="M352" s="4">
        <v>3</v>
      </c>
      <c r="N352" s="4" t="s">
        <v>3</v>
      </c>
      <c r="O352" s="4">
        <v>2</v>
      </c>
      <c r="P352" s="4"/>
      <c r="Q352" s="4"/>
      <c r="R352" s="4"/>
      <c r="S352" s="4"/>
      <c r="T352" s="4"/>
      <c r="U352" s="4"/>
      <c r="V352" s="4"/>
      <c r="W352" s="4"/>
    </row>
    <row r="353" spans="1:23" x14ac:dyDescent="0.2">
      <c r="A353" s="4">
        <v>50</v>
      </c>
      <c r="B353" s="4">
        <v>0</v>
      </c>
      <c r="C353" s="4">
        <v>0</v>
      </c>
      <c r="D353" s="4">
        <v>1</v>
      </c>
      <c r="E353" s="4">
        <v>217</v>
      </c>
      <c r="F353" s="4">
        <f>ROUND(Source!AU334,O353)</f>
        <v>38583.57</v>
      </c>
      <c r="G353" s="4" t="s">
        <v>355</v>
      </c>
      <c r="H353" s="4" t="s">
        <v>356</v>
      </c>
      <c r="I353" s="4"/>
      <c r="J353" s="4"/>
      <c r="K353" s="4">
        <v>217</v>
      </c>
      <c r="L353" s="4">
        <v>18</v>
      </c>
      <c r="M353" s="4">
        <v>3</v>
      </c>
      <c r="N353" s="4" t="s">
        <v>3</v>
      </c>
      <c r="O353" s="4">
        <v>2</v>
      </c>
      <c r="P353" s="4"/>
      <c r="Q353" s="4"/>
      <c r="R353" s="4"/>
      <c r="S353" s="4"/>
      <c r="T353" s="4"/>
      <c r="U353" s="4"/>
      <c r="V353" s="4"/>
      <c r="W353" s="4"/>
    </row>
    <row r="354" spans="1:23" x14ac:dyDescent="0.2">
      <c r="A354" s="4">
        <v>50</v>
      </c>
      <c r="B354" s="4">
        <v>0</v>
      </c>
      <c r="C354" s="4">
        <v>0</v>
      </c>
      <c r="D354" s="4">
        <v>1</v>
      </c>
      <c r="E354" s="4">
        <v>230</v>
      </c>
      <c r="F354" s="4">
        <f>ROUND(Source!BA334,O354)</f>
        <v>0</v>
      </c>
      <c r="G354" s="4" t="s">
        <v>357</v>
      </c>
      <c r="H354" s="4" t="s">
        <v>358</v>
      </c>
      <c r="I354" s="4"/>
      <c r="J354" s="4"/>
      <c r="K354" s="4">
        <v>230</v>
      </c>
      <c r="L354" s="4">
        <v>19</v>
      </c>
      <c r="M354" s="4">
        <v>3</v>
      </c>
      <c r="N354" s="4" t="s">
        <v>3</v>
      </c>
      <c r="O354" s="4">
        <v>2</v>
      </c>
      <c r="P354" s="4"/>
      <c r="Q354" s="4"/>
      <c r="R354" s="4"/>
      <c r="S354" s="4"/>
      <c r="T354" s="4"/>
      <c r="U354" s="4"/>
      <c r="V354" s="4"/>
      <c r="W354" s="4"/>
    </row>
    <row r="355" spans="1:23" x14ac:dyDescent="0.2">
      <c r="A355" s="4">
        <v>50</v>
      </c>
      <c r="B355" s="4">
        <v>0</v>
      </c>
      <c r="C355" s="4">
        <v>0</v>
      </c>
      <c r="D355" s="4">
        <v>1</v>
      </c>
      <c r="E355" s="4">
        <v>206</v>
      </c>
      <c r="F355" s="4">
        <f>ROUND(Source!T334,O355)</f>
        <v>0</v>
      </c>
      <c r="G355" s="4" t="s">
        <v>359</v>
      </c>
      <c r="H355" s="4" t="s">
        <v>360</v>
      </c>
      <c r="I355" s="4"/>
      <c r="J355" s="4"/>
      <c r="K355" s="4">
        <v>206</v>
      </c>
      <c r="L355" s="4">
        <v>20</v>
      </c>
      <c r="M355" s="4">
        <v>3</v>
      </c>
      <c r="N355" s="4" t="s">
        <v>3</v>
      </c>
      <c r="O355" s="4">
        <v>2</v>
      </c>
      <c r="P355" s="4"/>
      <c r="Q355" s="4"/>
      <c r="R355" s="4"/>
      <c r="S355" s="4"/>
      <c r="T355" s="4"/>
      <c r="U355" s="4"/>
      <c r="V355" s="4"/>
      <c r="W355" s="4"/>
    </row>
    <row r="356" spans="1:23" x14ac:dyDescent="0.2">
      <c r="A356" s="4">
        <v>50</v>
      </c>
      <c r="B356" s="4">
        <v>0</v>
      </c>
      <c r="C356" s="4">
        <v>0</v>
      </c>
      <c r="D356" s="4">
        <v>1</v>
      </c>
      <c r="E356" s="4">
        <v>207</v>
      </c>
      <c r="F356" s="4">
        <f>Source!U334</f>
        <v>2241.71343806</v>
      </c>
      <c r="G356" s="4" t="s">
        <v>361</v>
      </c>
      <c r="H356" s="4" t="s">
        <v>362</v>
      </c>
      <c r="I356" s="4"/>
      <c r="J356" s="4"/>
      <c r="K356" s="4">
        <v>207</v>
      </c>
      <c r="L356" s="4">
        <v>21</v>
      </c>
      <c r="M356" s="4">
        <v>3</v>
      </c>
      <c r="N356" s="4" t="s">
        <v>3</v>
      </c>
      <c r="O356" s="4">
        <v>-1</v>
      </c>
      <c r="P356" s="4"/>
      <c r="Q356" s="4"/>
      <c r="R356" s="4"/>
      <c r="S356" s="4"/>
      <c r="T356" s="4"/>
      <c r="U356" s="4"/>
      <c r="V356" s="4"/>
      <c r="W356" s="4"/>
    </row>
    <row r="357" spans="1:23" x14ac:dyDescent="0.2">
      <c r="A357" s="4">
        <v>50</v>
      </c>
      <c r="B357" s="4">
        <v>0</v>
      </c>
      <c r="C357" s="4">
        <v>0</v>
      </c>
      <c r="D357" s="4">
        <v>1</v>
      </c>
      <c r="E357" s="4">
        <v>208</v>
      </c>
      <c r="F357" s="4">
        <f>Source!V334</f>
        <v>31.064350000000005</v>
      </c>
      <c r="G357" s="4" t="s">
        <v>363</v>
      </c>
      <c r="H357" s="4" t="s">
        <v>364</v>
      </c>
      <c r="I357" s="4"/>
      <c r="J357" s="4"/>
      <c r="K357" s="4">
        <v>208</v>
      </c>
      <c r="L357" s="4">
        <v>22</v>
      </c>
      <c r="M357" s="4">
        <v>3</v>
      </c>
      <c r="N357" s="4" t="s">
        <v>3</v>
      </c>
      <c r="O357" s="4">
        <v>-1</v>
      </c>
      <c r="P357" s="4"/>
      <c r="Q357" s="4"/>
      <c r="R357" s="4"/>
      <c r="S357" s="4"/>
      <c r="T357" s="4"/>
      <c r="U357" s="4"/>
      <c r="V357" s="4"/>
      <c r="W357" s="4"/>
    </row>
    <row r="358" spans="1:23" x14ac:dyDescent="0.2">
      <c r="A358" s="4">
        <v>50</v>
      </c>
      <c r="B358" s="4">
        <v>0</v>
      </c>
      <c r="C358" s="4">
        <v>0</v>
      </c>
      <c r="D358" s="4">
        <v>1</v>
      </c>
      <c r="E358" s="4">
        <v>209</v>
      </c>
      <c r="F358" s="4">
        <f>ROUND(Source!W334,O358)</f>
        <v>0</v>
      </c>
      <c r="G358" s="4" t="s">
        <v>365</v>
      </c>
      <c r="H358" s="4" t="s">
        <v>366</v>
      </c>
      <c r="I358" s="4"/>
      <c r="J358" s="4"/>
      <c r="K358" s="4">
        <v>209</v>
      </c>
      <c r="L358" s="4">
        <v>23</v>
      </c>
      <c r="M358" s="4">
        <v>3</v>
      </c>
      <c r="N358" s="4" t="s">
        <v>3</v>
      </c>
      <c r="O358" s="4">
        <v>2</v>
      </c>
      <c r="P358" s="4"/>
      <c r="Q358" s="4"/>
      <c r="R358" s="4"/>
      <c r="S358" s="4"/>
      <c r="T358" s="4"/>
      <c r="U358" s="4"/>
      <c r="V358" s="4"/>
      <c r="W358" s="4"/>
    </row>
    <row r="359" spans="1:23" x14ac:dyDescent="0.2">
      <c r="A359" s="4">
        <v>50</v>
      </c>
      <c r="B359" s="4">
        <v>0</v>
      </c>
      <c r="C359" s="4">
        <v>0</v>
      </c>
      <c r="D359" s="4">
        <v>1</v>
      </c>
      <c r="E359" s="4">
        <v>210</v>
      </c>
      <c r="F359" s="4">
        <f>ROUND(Source!X334,O359)</f>
        <v>126337.57</v>
      </c>
      <c r="G359" s="4" t="s">
        <v>367</v>
      </c>
      <c r="H359" s="4" t="s">
        <v>368</v>
      </c>
      <c r="I359" s="4"/>
      <c r="J359" s="4"/>
      <c r="K359" s="4">
        <v>210</v>
      </c>
      <c r="L359" s="4">
        <v>24</v>
      </c>
      <c r="M359" s="4">
        <v>3</v>
      </c>
      <c r="N359" s="4" t="s">
        <v>3</v>
      </c>
      <c r="O359" s="4">
        <v>2</v>
      </c>
      <c r="P359" s="4"/>
      <c r="Q359" s="4"/>
      <c r="R359" s="4"/>
      <c r="S359" s="4"/>
      <c r="T359" s="4"/>
      <c r="U359" s="4"/>
      <c r="V359" s="4"/>
      <c r="W359" s="4"/>
    </row>
    <row r="360" spans="1:23" x14ac:dyDescent="0.2">
      <c r="A360" s="4">
        <v>50</v>
      </c>
      <c r="B360" s="4">
        <v>0</v>
      </c>
      <c r="C360" s="4">
        <v>0</v>
      </c>
      <c r="D360" s="4">
        <v>1</v>
      </c>
      <c r="E360" s="4">
        <v>211</v>
      </c>
      <c r="F360" s="4">
        <f>ROUND(Source!Y334,O360)</f>
        <v>77365.710000000006</v>
      </c>
      <c r="G360" s="4" t="s">
        <v>369</v>
      </c>
      <c r="H360" s="4" t="s">
        <v>370</v>
      </c>
      <c r="I360" s="4"/>
      <c r="J360" s="4"/>
      <c r="K360" s="4">
        <v>211</v>
      </c>
      <c r="L360" s="4">
        <v>25</v>
      </c>
      <c r="M360" s="4">
        <v>3</v>
      </c>
      <c r="N360" s="4" t="s">
        <v>3</v>
      </c>
      <c r="O360" s="4">
        <v>2</v>
      </c>
      <c r="P360" s="4"/>
      <c r="Q360" s="4"/>
      <c r="R360" s="4"/>
      <c r="S360" s="4"/>
      <c r="T360" s="4"/>
      <c r="U360" s="4"/>
      <c r="V360" s="4"/>
      <c r="W360" s="4"/>
    </row>
    <row r="361" spans="1:23" x14ac:dyDescent="0.2">
      <c r="A361" s="4">
        <v>50</v>
      </c>
      <c r="B361" s="4">
        <v>0</v>
      </c>
      <c r="C361" s="4">
        <v>0</v>
      </c>
      <c r="D361" s="4">
        <v>1</v>
      </c>
      <c r="E361" s="4">
        <v>224</v>
      </c>
      <c r="F361" s="4">
        <f>ROUND(Source!AR334,O361)</f>
        <v>2761216.82</v>
      </c>
      <c r="G361" s="4" t="s">
        <v>371</v>
      </c>
      <c r="H361" s="4" t="s">
        <v>372</v>
      </c>
      <c r="I361" s="4"/>
      <c r="J361" s="4"/>
      <c r="K361" s="4">
        <v>224</v>
      </c>
      <c r="L361" s="4">
        <v>26</v>
      </c>
      <c r="M361" s="4">
        <v>3</v>
      </c>
      <c r="N361" s="4" t="s">
        <v>3</v>
      </c>
      <c r="O361" s="4">
        <v>2</v>
      </c>
      <c r="P361" s="4"/>
      <c r="Q361" s="4"/>
      <c r="R361" s="4"/>
      <c r="S361" s="4"/>
      <c r="T361" s="4"/>
      <c r="U361" s="4"/>
      <c r="V361" s="4"/>
      <c r="W361" s="4"/>
    </row>
    <row r="364" spans="1:23" x14ac:dyDescent="0.2">
      <c r="A364">
        <v>70</v>
      </c>
      <c r="B364">
        <v>1</v>
      </c>
      <c r="D364">
        <v>1</v>
      </c>
      <c r="E364" t="s">
        <v>812</v>
      </c>
      <c r="F364" t="s">
        <v>813</v>
      </c>
      <c r="G364">
        <v>0</v>
      </c>
      <c r="H364">
        <v>0</v>
      </c>
      <c r="I364" t="s">
        <v>3</v>
      </c>
      <c r="J364">
        <v>1</v>
      </c>
      <c r="K364">
        <v>0</v>
      </c>
      <c r="L364" t="s">
        <v>3</v>
      </c>
      <c r="M364" t="s">
        <v>3</v>
      </c>
      <c r="N364">
        <v>0</v>
      </c>
    </row>
    <row r="365" spans="1:23" x14ac:dyDescent="0.2">
      <c r="A365">
        <v>70</v>
      </c>
      <c r="B365">
        <v>1</v>
      </c>
      <c r="D365">
        <v>2</v>
      </c>
      <c r="E365" t="s">
        <v>814</v>
      </c>
      <c r="F365" t="s">
        <v>815</v>
      </c>
      <c r="G365">
        <v>1</v>
      </c>
      <c r="H365">
        <v>0</v>
      </c>
      <c r="I365" t="s">
        <v>3</v>
      </c>
      <c r="J365">
        <v>1</v>
      </c>
      <c r="K365">
        <v>0</v>
      </c>
      <c r="L365" t="s">
        <v>3</v>
      </c>
      <c r="M365" t="s">
        <v>3</v>
      </c>
      <c r="N365">
        <v>0</v>
      </c>
    </row>
    <row r="366" spans="1:23" x14ac:dyDescent="0.2">
      <c r="A366">
        <v>70</v>
      </c>
      <c r="B366">
        <v>1</v>
      </c>
      <c r="D366">
        <v>3</v>
      </c>
      <c r="E366" t="s">
        <v>816</v>
      </c>
      <c r="F366" t="s">
        <v>817</v>
      </c>
      <c r="G366">
        <v>0</v>
      </c>
      <c r="H366">
        <v>0</v>
      </c>
      <c r="I366" t="s">
        <v>3</v>
      </c>
      <c r="J366">
        <v>1</v>
      </c>
      <c r="K366">
        <v>0</v>
      </c>
      <c r="L366" t="s">
        <v>3</v>
      </c>
      <c r="M366" t="s">
        <v>3</v>
      </c>
      <c r="N366">
        <v>0</v>
      </c>
    </row>
    <row r="367" spans="1:23" x14ac:dyDescent="0.2">
      <c r="A367">
        <v>70</v>
      </c>
      <c r="B367">
        <v>1</v>
      </c>
      <c r="D367">
        <v>4</v>
      </c>
      <c r="E367" t="s">
        <v>818</v>
      </c>
      <c r="F367" t="s">
        <v>819</v>
      </c>
      <c r="G367">
        <v>0</v>
      </c>
      <c r="H367">
        <v>0</v>
      </c>
      <c r="I367" t="s">
        <v>820</v>
      </c>
      <c r="J367">
        <v>0</v>
      </c>
      <c r="K367">
        <v>0</v>
      </c>
      <c r="L367" t="s">
        <v>3</v>
      </c>
      <c r="M367" t="s">
        <v>3</v>
      </c>
      <c r="N367">
        <v>0</v>
      </c>
    </row>
    <row r="368" spans="1:23" x14ac:dyDescent="0.2">
      <c r="A368">
        <v>70</v>
      </c>
      <c r="B368">
        <v>1</v>
      </c>
      <c r="D368">
        <v>5</v>
      </c>
      <c r="E368" t="s">
        <v>821</v>
      </c>
      <c r="F368" t="s">
        <v>822</v>
      </c>
      <c r="G368">
        <v>0</v>
      </c>
      <c r="H368">
        <v>0</v>
      </c>
      <c r="I368" t="s">
        <v>823</v>
      </c>
      <c r="J368">
        <v>0</v>
      </c>
      <c r="K368">
        <v>0</v>
      </c>
      <c r="L368" t="s">
        <v>3</v>
      </c>
      <c r="M368" t="s">
        <v>3</v>
      </c>
      <c r="N368">
        <v>0</v>
      </c>
    </row>
    <row r="369" spans="1:14" x14ac:dyDescent="0.2">
      <c r="A369">
        <v>70</v>
      </c>
      <c r="B369">
        <v>1</v>
      </c>
      <c r="D369">
        <v>6</v>
      </c>
      <c r="E369" t="s">
        <v>824</v>
      </c>
      <c r="F369" t="s">
        <v>825</v>
      </c>
      <c r="G369">
        <v>0</v>
      </c>
      <c r="H369">
        <v>0</v>
      </c>
      <c r="I369" t="s">
        <v>826</v>
      </c>
      <c r="J369">
        <v>0</v>
      </c>
      <c r="K369">
        <v>0</v>
      </c>
      <c r="L369" t="s">
        <v>3</v>
      </c>
      <c r="M369" t="s">
        <v>3</v>
      </c>
      <c r="N369">
        <v>0</v>
      </c>
    </row>
    <row r="370" spans="1:14" x14ac:dyDescent="0.2">
      <c r="A370">
        <v>70</v>
      </c>
      <c r="B370">
        <v>1</v>
      </c>
      <c r="D370">
        <v>7</v>
      </c>
      <c r="E370" t="s">
        <v>827</v>
      </c>
      <c r="F370" t="s">
        <v>828</v>
      </c>
      <c r="G370">
        <v>0</v>
      </c>
      <c r="H370">
        <v>0</v>
      </c>
      <c r="I370" t="s">
        <v>3</v>
      </c>
      <c r="J370">
        <v>0</v>
      </c>
      <c r="K370">
        <v>0</v>
      </c>
      <c r="L370" t="s">
        <v>3</v>
      </c>
      <c r="M370" t="s">
        <v>3</v>
      </c>
      <c r="N370">
        <v>0</v>
      </c>
    </row>
    <row r="371" spans="1:14" x14ac:dyDescent="0.2">
      <c r="A371">
        <v>70</v>
      </c>
      <c r="B371">
        <v>1</v>
      </c>
      <c r="D371">
        <v>8</v>
      </c>
      <c r="E371" t="s">
        <v>829</v>
      </c>
      <c r="F371" t="s">
        <v>830</v>
      </c>
      <c r="G371">
        <v>0</v>
      </c>
      <c r="H371">
        <v>0</v>
      </c>
      <c r="I371" t="s">
        <v>831</v>
      </c>
      <c r="J371">
        <v>0</v>
      </c>
      <c r="K371">
        <v>0</v>
      </c>
      <c r="L371" t="s">
        <v>3</v>
      </c>
      <c r="M371" t="s">
        <v>3</v>
      </c>
      <c r="N371">
        <v>0</v>
      </c>
    </row>
    <row r="372" spans="1:14" x14ac:dyDescent="0.2">
      <c r="A372">
        <v>70</v>
      </c>
      <c r="B372">
        <v>1</v>
      </c>
      <c r="D372">
        <v>9</v>
      </c>
      <c r="E372" t="s">
        <v>832</v>
      </c>
      <c r="F372" t="s">
        <v>833</v>
      </c>
      <c r="G372">
        <v>0</v>
      </c>
      <c r="H372">
        <v>0</v>
      </c>
      <c r="I372" t="s">
        <v>834</v>
      </c>
      <c r="J372">
        <v>0</v>
      </c>
      <c r="K372">
        <v>0</v>
      </c>
      <c r="L372" t="s">
        <v>3</v>
      </c>
      <c r="M372" t="s">
        <v>3</v>
      </c>
      <c r="N372">
        <v>0</v>
      </c>
    </row>
    <row r="373" spans="1:14" x14ac:dyDescent="0.2">
      <c r="A373">
        <v>70</v>
      </c>
      <c r="B373">
        <v>1</v>
      </c>
      <c r="D373">
        <v>10</v>
      </c>
      <c r="E373" t="s">
        <v>835</v>
      </c>
      <c r="F373" t="s">
        <v>836</v>
      </c>
      <c r="G373">
        <v>0</v>
      </c>
      <c r="H373">
        <v>0</v>
      </c>
      <c r="I373" t="s">
        <v>837</v>
      </c>
      <c r="J373">
        <v>0</v>
      </c>
      <c r="K373">
        <v>0</v>
      </c>
      <c r="L373" t="s">
        <v>3</v>
      </c>
      <c r="M373" t="s">
        <v>3</v>
      </c>
      <c r="N373">
        <v>0</v>
      </c>
    </row>
    <row r="374" spans="1:14" x14ac:dyDescent="0.2">
      <c r="A374">
        <v>70</v>
      </c>
      <c r="B374">
        <v>1</v>
      </c>
      <c r="D374">
        <v>11</v>
      </c>
      <c r="E374" t="s">
        <v>838</v>
      </c>
      <c r="F374" t="s">
        <v>839</v>
      </c>
      <c r="G374">
        <v>0</v>
      </c>
      <c r="H374">
        <v>0</v>
      </c>
      <c r="I374" t="s">
        <v>840</v>
      </c>
      <c r="J374">
        <v>0</v>
      </c>
      <c r="K374">
        <v>0</v>
      </c>
      <c r="L374" t="s">
        <v>3</v>
      </c>
      <c r="M374" t="s">
        <v>3</v>
      </c>
      <c r="N374">
        <v>0</v>
      </c>
    </row>
    <row r="375" spans="1:14" x14ac:dyDescent="0.2">
      <c r="A375">
        <v>70</v>
      </c>
      <c r="B375">
        <v>1</v>
      </c>
      <c r="D375">
        <v>12</v>
      </c>
      <c r="E375" t="s">
        <v>841</v>
      </c>
      <c r="F375" t="s">
        <v>842</v>
      </c>
      <c r="G375">
        <v>0</v>
      </c>
      <c r="H375">
        <v>0</v>
      </c>
      <c r="I375" t="s">
        <v>3</v>
      </c>
      <c r="J375">
        <v>0</v>
      </c>
      <c r="K375">
        <v>0</v>
      </c>
      <c r="L375" t="s">
        <v>3</v>
      </c>
      <c r="M375" t="s">
        <v>3</v>
      </c>
      <c r="N375">
        <v>0</v>
      </c>
    </row>
    <row r="376" spans="1:14" x14ac:dyDescent="0.2">
      <c r="A376">
        <v>70</v>
      </c>
      <c r="B376">
        <v>1</v>
      </c>
      <c r="D376">
        <v>1</v>
      </c>
      <c r="E376" t="s">
        <v>843</v>
      </c>
      <c r="F376" t="s">
        <v>844</v>
      </c>
      <c r="G376">
        <v>0.9</v>
      </c>
      <c r="H376">
        <v>1</v>
      </c>
      <c r="I376" t="s">
        <v>845</v>
      </c>
      <c r="J376">
        <v>0</v>
      </c>
      <c r="K376">
        <v>0</v>
      </c>
      <c r="L376" t="s">
        <v>3</v>
      </c>
      <c r="M376" t="s">
        <v>3</v>
      </c>
      <c r="N376">
        <v>0</v>
      </c>
    </row>
    <row r="377" spans="1:14" x14ac:dyDescent="0.2">
      <c r="A377">
        <v>70</v>
      </c>
      <c r="B377">
        <v>1</v>
      </c>
      <c r="D377">
        <v>2</v>
      </c>
      <c r="E377" t="s">
        <v>846</v>
      </c>
      <c r="F377" t="s">
        <v>847</v>
      </c>
      <c r="G377">
        <v>0.85</v>
      </c>
      <c r="H377">
        <v>1</v>
      </c>
      <c r="I377" t="s">
        <v>848</v>
      </c>
      <c r="J377">
        <v>0</v>
      </c>
      <c r="K377">
        <v>0</v>
      </c>
      <c r="L377" t="s">
        <v>3</v>
      </c>
      <c r="M377" t="s">
        <v>3</v>
      </c>
      <c r="N377">
        <v>0</v>
      </c>
    </row>
    <row r="378" spans="1:14" x14ac:dyDescent="0.2">
      <c r="A378">
        <v>70</v>
      </c>
      <c r="B378">
        <v>1</v>
      </c>
      <c r="D378">
        <v>3</v>
      </c>
      <c r="E378" t="s">
        <v>849</v>
      </c>
      <c r="F378" t="s">
        <v>850</v>
      </c>
      <c r="G378">
        <v>1</v>
      </c>
      <c r="H378">
        <v>0.85</v>
      </c>
      <c r="I378" t="s">
        <v>851</v>
      </c>
      <c r="J378">
        <v>0</v>
      </c>
      <c r="K378">
        <v>0</v>
      </c>
      <c r="L378" t="s">
        <v>3</v>
      </c>
      <c r="M378" t="s">
        <v>3</v>
      </c>
      <c r="N378">
        <v>0</v>
      </c>
    </row>
    <row r="379" spans="1:14" x14ac:dyDescent="0.2">
      <c r="A379">
        <v>70</v>
      </c>
      <c r="B379">
        <v>1</v>
      </c>
      <c r="D379">
        <v>4</v>
      </c>
      <c r="E379" t="s">
        <v>852</v>
      </c>
      <c r="F379" t="s">
        <v>853</v>
      </c>
      <c r="G379">
        <v>1</v>
      </c>
      <c r="H379">
        <v>0</v>
      </c>
      <c r="I379" t="s">
        <v>3</v>
      </c>
      <c r="J379">
        <v>0</v>
      </c>
      <c r="K379">
        <v>0</v>
      </c>
      <c r="L379" t="s">
        <v>3</v>
      </c>
      <c r="M379" t="s">
        <v>3</v>
      </c>
      <c r="N379">
        <v>0</v>
      </c>
    </row>
    <row r="380" spans="1:14" x14ac:dyDescent="0.2">
      <c r="A380">
        <v>70</v>
      </c>
      <c r="B380">
        <v>1</v>
      </c>
      <c r="D380">
        <v>5</v>
      </c>
      <c r="E380" t="s">
        <v>854</v>
      </c>
      <c r="F380" t="s">
        <v>855</v>
      </c>
      <c r="G380">
        <v>1</v>
      </c>
      <c r="H380">
        <v>0.8</v>
      </c>
      <c r="I380" t="s">
        <v>856</v>
      </c>
      <c r="J380">
        <v>0</v>
      </c>
      <c r="K380">
        <v>0</v>
      </c>
      <c r="L380" t="s">
        <v>3</v>
      </c>
      <c r="M380" t="s">
        <v>3</v>
      </c>
      <c r="N380">
        <v>0</v>
      </c>
    </row>
    <row r="381" spans="1:14" x14ac:dyDescent="0.2">
      <c r="A381">
        <v>70</v>
      </c>
      <c r="B381">
        <v>1</v>
      </c>
      <c r="D381">
        <v>6</v>
      </c>
      <c r="E381" t="s">
        <v>857</v>
      </c>
      <c r="F381" t="s">
        <v>858</v>
      </c>
      <c r="G381">
        <v>0.85</v>
      </c>
      <c r="H381">
        <v>0</v>
      </c>
      <c r="I381" t="s">
        <v>3</v>
      </c>
      <c r="J381">
        <v>0</v>
      </c>
      <c r="K381">
        <v>0</v>
      </c>
      <c r="L381" t="s">
        <v>3</v>
      </c>
      <c r="M381" t="s">
        <v>3</v>
      </c>
      <c r="N381">
        <v>0</v>
      </c>
    </row>
    <row r="382" spans="1:14" x14ac:dyDescent="0.2">
      <c r="A382">
        <v>70</v>
      </c>
      <c r="B382">
        <v>1</v>
      </c>
      <c r="D382">
        <v>7</v>
      </c>
      <c r="E382" t="s">
        <v>859</v>
      </c>
      <c r="F382" t="s">
        <v>860</v>
      </c>
      <c r="G382">
        <v>0.8</v>
      </c>
      <c r="H382">
        <v>0</v>
      </c>
      <c r="I382" t="s">
        <v>3</v>
      </c>
      <c r="J382">
        <v>0</v>
      </c>
      <c r="K382">
        <v>0</v>
      </c>
      <c r="L382" t="s">
        <v>3</v>
      </c>
      <c r="M382" t="s">
        <v>3</v>
      </c>
      <c r="N382">
        <v>0</v>
      </c>
    </row>
    <row r="383" spans="1:14" x14ac:dyDescent="0.2">
      <c r="A383">
        <v>70</v>
      </c>
      <c r="B383">
        <v>1</v>
      </c>
      <c r="D383">
        <v>8</v>
      </c>
      <c r="E383" t="s">
        <v>861</v>
      </c>
      <c r="F383" t="s">
        <v>862</v>
      </c>
      <c r="G383">
        <v>0.94</v>
      </c>
      <c r="H383">
        <v>0</v>
      </c>
      <c r="I383" t="s">
        <v>3</v>
      </c>
      <c r="J383">
        <v>0</v>
      </c>
      <c r="K383">
        <v>0</v>
      </c>
      <c r="L383" t="s">
        <v>3</v>
      </c>
      <c r="M383" t="s">
        <v>3</v>
      </c>
      <c r="N383">
        <v>0</v>
      </c>
    </row>
    <row r="384" spans="1:14" x14ac:dyDescent="0.2">
      <c r="A384">
        <v>70</v>
      </c>
      <c r="B384">
        <v>1</v>
      </c>
      <c r="D384">
        <v>9</v>
      </c>
      <c r="E384" t="s">
        <v>863</v>
      </c>
      <c r="F384" t="s">
        <v>864</v>
      </c>
      <c r="G384">
        <v>0.9</v>
      </c>
      <c r="H384">
        <v>0</v>
      </c>
      <c r="I384" t="s">
        <v>3</v>
      </c>
      <c r="J384">
        <v>0</v>
      </c>
      <c r="K384">
        <v>0</v>
      </c>
      <c r="L384" t="s">
        <v>3</v>
      </c>
      <c r="M384" t="s">
        <v>3</v>
      </c>
      <c r="N384">
        <v>0</v>
      </c>
    </row>
    <row r="385" spans="1:34" x14ac:dyDescent="0.2">
      <c r="A385">
        <v>70</v>
      </c>
      <c r="B385">
        <v>1</v>
      </c>
      <c r="D385">
        <v>10</v>
      </c>
      <c r="E385" t="s">
        <v>865</v>
      </c>
      <c r="F385" t="s">
        <v>866</v>
      </c>
      <c r="G385">
        <v>0.6</v>
      </c>
      <c r="H385">
        <v>0</v>
      </c>
      <c r="I385" t="s">
        <v>3</v>
      </c>
      <c r="J385">
        <v>0</v>
      </c>
      <c r="K385">
        <v>0</v>
      </c>
      <c r="L385" t="s">
        <v>3</v>
      </c>
      <c r="M385" t="s">
        <v>3</v>
      </c>
      <c r="N385">
        <v>0</v>
      </c>
    </row>
    <row r="386" spans="1:34" x14ac:dyDescent="0.2">
      <c r="A386">
        <v>70</v>
      </c>
      <c r="B386">
        <v>1</v>
      </c>
      <c r="D386">
        <v>11</v>
      </c>
      <c r="E386" t="s">
        <v>867</v>
      </c>
      <c r="F386" t="s">
        <v>868</v>
      </c>
      <c r="G386">
        <v>1.2</v>
      </c>
      <c r="H386">
        <v>0</v>
      </c>
      <c r="I386" t="s">
        <v>3</v>
      </c>
      <c r="J386">
        <v>0</v>
      </c>
      <c r="K386">
        <v>0</v>
      </c>
      <c r="L386" t="s">
        <v>3</v>
      </c>
      <c r="M386" t="s">
        <v>3</v>
      </c>
      <c r="N386">
        <v>0</v>
      </c>
    </row>
    <row r="387" spans="1:34" x14ac:dyDescent="0.2">
      <c r="A387">
        <v>70</v>
      </c>
      <c r="B387">
        <v>1</v>
      </c>
      <c r="D387">
        <v>12</v>
      </c>
      <c r="E387" t="s">
        <v>869</v>
      </c>
      <c r="F387" t="s">
        <v>870</v>
      </c>
      <c r="G387">
        <v>0</v>
      </c>
      <c r="H387">
        <v>0</v>
      </c>
      <c r="I387" t="s">
        <v>3</v>
      </c>
      <c r="J387">
        <v>0</v>
      </c>
      <c r="K387">
        <v>0</v>
      </c>
      <c r="L387" t="s">
        <v>3</v>
      </c>
      <c r="M387" t="s">
        <v>3</v>
      </c>
      <c r="N387">
        <v>0</v>
      </c>
    </row>
    <row r="388" spans="1:34" x14ac:dyDescent="0.2">
      <c r="A388">
        <v>70</v>
      </c>
      <c r="B388">
        <v>1</v>
      </c>
      <c r="D388">
        <v>13</v>
      </c>
      <c r="E388" t="s">
        <v>871</v>
      </c>
      <c r="F388" t="s">
        <v>872</v>
      </c>
      <c r="G388">
        <v>0.94</v>
      </c>
      <c r="H388">
        <v>0</v>
      </c>
      <c r="I388" t="s">
        <v>3</v>
      </c>
      <c r="J388">
        <v>0</v>
      </c>
      <c r="K388">
        <v>0</v>
      </c>
      <c r="L388" t="s">
        <v>3</v>
      </c>
      <c r="M388" t="s">
        <v>3</v>
      </c>
      <c r="N388">
        <v>0</v>
      </c>
    </row>
    <row r="390" spans="1:34" x14ac:dyDescent="0.2">
      <c r="A390">
        <v>-1</v>
      </c>
    </row>
    <row r="392" spans="1:34" x14ac:dyDescent="0.2">
      <c r="A392" s="3">
        <v>75</v>
      </c>
      <c r="B392" s="3" t="s">
        <v>873</v>
      </c>
      <c r="C392" s="3">
        <v>2017</v>
      </c>
      <c r="D392" s="3">
        <v>4</v>
      </c>
      <c r="E392" s="3">
        <v>0</v>
      </c>
      <c r="F392" s="3">
        <v>0</v>
      </c>
      <c r="G392" s="3">
        <v>0</v>
      </c>
      <c r="H392" s="3">
        <v>1</v>
      </c>
      <c r="I392" s="3">
        <v>0</v>
      </c>
      <c r="J392" s="3">
        <v>1</v>
      </c>
      <c r="K392" s="3">
        <v>0</v>
      </c>
      <c r="L392" s="3">
        <v>0</v>
      </c>
      <c r="M392" s="3">
        <v>0</v>
      </c>
      <c r="N392" s="3">
        <v>39269648</v>
      </c>
      <c r="O392" s="3">
        <v>1</v>
      </c>
    </row>
    <row r="393" spans="1:34" x14ac:dyDescent="0.2">
      <c r="A393" s="5">
        <v>3</v>
      </c>
      <c r="B393" s="5" t="s">
        <v>874</v>
      </c>
      <c r="C393" s="5">
        <v>6.08</v>
      </c>
      <c r="D393" s="5">
        <v>1</v>
      </c>
      <c r="E393" s="5">
        <v>1</v>
      </c>
      <c r="F393" s="5">
        <v>1</v>
      </c>
      <c r="G393" s="5">
        <v>1</v>
      </c>
      <c r="H393" s="5">
        <v>1</v>
      </c>
      <c r="I393" s="5">
        <v>1</v>
      </c>
      <c r="J393" s="5">
        <v>1</v>
      </c>
      <c r="K393" s="5">
        <v>14.2</v>
      </c>
      <c r="L393" s="5">
        <v>1</v>
      </c>
      <c r="M393" s="5">
        <v>6.08</v>
      </c>
      <c r="N393" s="5">
        <v>1</v>
      </c>
      <c r="O393" s="5">
        <v>1</v>
      </c>
      <c r="P393" s="5">
        <v>1</v>
      </c>
      <c r="Q393" s="5">
        <v>14.2</v>
      </c>
      <c r="R393" s="5">
        <v>1</v>
      </c>
      <c r="S393" s="5" t="s">
        <v>3</v>
      </c>
      <c r="T393" s="5" t="s">
        <v>3</v>
      </c>
      <c r="U393" s="5" t="s">
        <v>3</v>
      </c>
      <c r="V393" s="5" t="s">
        <v>3</v>
      </c>
      <c r="W393" s="5" t="s">
        <v>3</v>
      </c>
      <c r="X393" s="5" t="s">
        <v>3</v>
      </c>
      <c r="Y393" s="5" t="s">
        <v>3</v>
      </c>
      <c r="Z393" s="5" t="s">
        <v>3</v>
      </c>
      <c r="AA393" s="5" t="s">
        <v>3</v>
      </c>
      <c r="AB393" s="5" t="s">
        <v>3</v>
      </c>
      <c r="AC393" s="5" t="s">
        <v>3</v>
      </c>
      <c r="AD393" s="5" t="s">
        <v>3</v>
      </c>
      <c r="AE393" s="5" t="s">
        <v>3</v>
      </c>
      <c r="AF393" s="5" t="s">
        <v>3</v>
      </c>
      <c r="AG393" s="5" t="s">
        <v>3</v>
      </c>
      <c r="AH393" s="5" t="s">
        <v>3</v>
      </c>
    </row>
    <row r="397" spans="1:34" x14ac:dyDescent="0.2">
      <c r="A397">
        <v>65</v>
      </c>
      <c r="C397">
        <v>1</v>
      </c>
      <c r="D397">
        <v>0</v>
      </c>
      <c r="E397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1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875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50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39269648</v>
      </c>
      <c r="E14" s="1">
        <v>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6">
        <v>3</v>
      </c>
      <c r="B16" s="6">
        <v>1</v>
      </c>
      <c r="C16" s="6" t="s">
        <v>11</v>
      </c>
      <c r="D16" s="6" t="s">
        <v>11</v>
      </c>
      <c r="E16" s="7">
        <f>(Source!F319)/1000</f>
        <v>2385.5842000000002</v>
      </c>
      <c r="F16" s="7">
        <f>(Source!F320)/1000</f>
        <v>337.04904999999997</v>
      </c>
      <c r="G16" s="7">
        <f>(Source!F311)/1000</f>
        <v>0</v>
      </c>
      <c r="H16" s="7">
        <f>(Source!F321)/1000+(Source!F322)/1000</f>
        <v>38.583570000000002</v>
      </c>
      <c r="I16" s="7">
        <f>E16+F16+G16+H16</f>
        <v>2761.2168200000001</v>
      </c>
      <c r="J16" s="7">
        <f>(Source!F317)/1000</f>
        <v>136.53560000000002</v>
      </c>
      <c r="AI16" s="6">
        <v>0</v>
      </c>
      <c r="AJ16" s="6">
        <v>0</v>
      </c>
      <c r="AK16" s="6" t="s">
        <v>3</v>
      </c>
      <c r="AL16" s="6" t="s">
        <v>3</v>
      </c>
      <c r="AM16" s="6" t="s">
        <v>3</v>
      </c>
      <c r="AN16" s="6">
        <v>0</v>
      </c>
      <c r="AO16" s="6" t="s">
        <v>3</v>
      </c>
      <c r="AP16" s="6" t="s">
        <v>3</v>
      </c>
      <c r="AT16" s="7">
        <v>2557513.54</v>
      </c>
      <c r="AU16" s="7">
        <v>2408699.29</v>
      </c>
      <c r="AV16" s="7">
        <v>0</v>
      </c>
      <c r="AW16" s="7">
        <v>0</v>
      </c>
      <c r="AX16" s="7">
        <v>0</v>
      </c>
      <c r="AY16" s="7">
        <v>12278.65</v>
      </c>
      <c r="AZ16" s="7">
        <v>2387.73</v>
      </c>
      <c r="BA16" s="7">
        <v>136535.6</v>
      </c>
      <c r="BB16" s="7">
        <v>2385584.2000000002</v>
      </c>
      <c r="BC16" s="7">
        <v>337049.05</v>
      </c>
      <c r="BD16" s="7">
        <v>38583.57</v>
      </c>
      <c r="BE16" s="7">
        <v>0</v>
      </c>
      <c r="BF16" s="7">
        <v>2241.71343806</v>
      </c>
      <c r="BG16" s="7">
        <v>31.064350000000008</v>
      </c>
      <c r="BH16" s="7">
        <v>0</v>
      </c>
      <c r="BI16" s="7">
        <v>126337.57</v>
      </c>
      <c r="BJ16" s="7">
        <v>77365.710000000006</v>
      </c>
      <c r="BK16" s="7">
        <v>2761216.82</v>
      </c>
    </row>
    <row r="18" spans="1:19" x14ac:dyDescent="0.2">
      <c r="A18">
        <v>51</v>
      </c>
      <c r="E18" s="8">
        <f>SUMIF(A16:A17,3,E16:E17)</f>
        <v>2385.5842000000002</v>
      </c>
      <c r="F18" s="8">
        <f>SUMIF(A16:A17,3,F16:F17)</f>
        <v>337.04904999999997</v>
      </c>
      <c r="G18" s="8">
        <f>SUMIF(A16:A17,3,G16:G17)</f>
        <v>0</v>
      </c>
      <c r="H18" s="8">
        <f>SUMIF(A16:A17,3,H16:H17)</f>
        <v>38.583570000000002</v>
      </c>
      <c r="I18" s="8">
        <f>SUMIF(A16:A17,3,I16:I17)</f>
        <v>2761.2168200000001</v>
      </c>
      <c r="J18" s="8">
        <f>SUMIF(A16:A17,3,J16:J17)</f>
        <v>136.53560000000002</v>
      </c>
      <c r="K18" s="8"/>
      <c r="L18" s="8"/>
      <c r="M18" s="8"/>
      <c r="N18" s="8"/>
      <c r="O18" s="8"/>
      <c r="P18" s="8"/>
      <c r="Q18" s="8"/>
      <c r="R18" s="8"/>
      <c r="S18" s="8"/>
    </row>
    <row r="20" spans="1:19" x14ac:dyDescent="0.2">
      <c r="A20" s="4">
        <v>50</v>
      </c>
      <c r="B20" s="4">
        <v>0</v>
      </c>
      <c r="C20" s="4">
        <v>0</v>
      </c>
      <c r="D20" s="4">
        <v>1</v>
      </c>
      <c r="E20" s="4">
        <v>201</v>
      </c>
      <c r="F20" s="4">
        <v>2557513.54</v>
      </c>
      <c r="G20" s="4" t="s">
        <v>321</v>
      </c>
      <c r="H20" s="4" t="s">
        <v>322</v>
      </c>
      <c r="I20" s="4"/>
      <c r="J20" s="4"/>
      <c r="K20" s="4">
        <v>201</v>
      </c>
      <c r="L20" s="4">
        <v>1</v>
      </c>
      <c r="M20" s="4">
        <v>3</v>
      </c>
      <c r="N20" s="4" t="s">
        <v>3</v>
      </c>
      <c r="O20" s="4">
        <v>2</v>
      </c>
      <c r="P20" s="4"/>
    </row>
    <row r="21" spans="1:19" x14ac:dyDescent="0.2">
      <c r="A21" s="4">
        <v>50</v>
      </c>
      <c r="B21" s="4">
        <v>0</v>
      </c>
      <c r="C21" s="4">
        <v>0</v>
      </c>
      <c r="D21" s="4">
        <v>1</v>
      </c>
      <c r="E21" s="4">
        <v>202</v>
      </c>
      <c r="F21" s="4">
        <v>2408699.29</v>
      </c>
      <c r="G21" s="4" t="s">
        <v>323</v>
      </c>
      <c r="H21" s="4" t="s">
        <v>324</v>
      </c>
      <c r="I21" s="4"/>
      <c r="J21" s="4"/>
      <c r="K21" s="4">
        <v>202</v>
      </c>
      <c r="L21" s="4">
        <v>2</v>
      </c>
      <c r="M21" s="4">
        <v>3</v>
      </c>
      <c r="N21" s="4" t="s">
        <v>3</v>
      </c>
      <c r="O21" s="4">
        <v>2</v>
      </c>
      <c r="P21" s="4"/>
    </row>
    <row r="22" spans="1:19" x14ac:dyDescent="0.2">
      <c r="A22" s="4">
        <v>50</v>
      </c>
      <c r="B22" s="4">
        <v>0</v>
      </c>
      <c r="C22" s="4">
        <v>0</v>
      </c>
      <c r="D22" s="4">
        <v>1</v>
      </c>
      <c r="E22" s="4">
        <v>222</v>
      </c>
      <c r="F22" s="4">
        <v>0</v>
      </c>
      <c r="G22" s="4" t="s">
        <v>325</v>
      </c>
      <c r="H22" s="4" t="s">
        <v>326</v>
      </c>
      <c r="I22" s="4"/>
      <c r="J22" s="4"/>
      <c r="K22" s="4">
        <v>222</v>
      </c>
      <c r="L22" s="4">
        <v>3</v>
      </c>
      <c r="M22" s="4">
        <v>3</v>
      </c>
      <c r="N22" s="4" t="s">
        <v>3</v>
      </c>
      <c r="O22" s="4">
        <v>2</v>
      </c>
      <c r="P22" s="4"/>
    </row>
    <row r="23" spans="1:19" x14ac:dyDescent="0.2">
      <c r="A23" s="4">
        <v>50</v>
      </c>
      <c r="B23" s="4">
        <v>0</v>
      </c>
      <c r="C23" s="4">
        <v>0</v>
      </c>
      <c r="D23" s="4">
        <v>1</v>
      </c>
      <c r="E23" s="4">
        <v>225</v>
      </c>
      <c r="F23" s="4">
        <v>2408699.29</v>
      </c>
      <c r="G23" s="4" t="s">
        <v>327</v>
      </c>
      <c r="H23" s="4" t="s">
        <v>328</v>
      </c>
      <c r="I23" s="4"/>
      <c r="J23" s="4"/>
      <c r="K23" s="4">
        <v>225</v>
      </c>
      <c r="L23" s="4">
        <v>4</v>
      </c>
      <c r="M23" s="4">
        <v>3</v>
      </c>
      <c r="N23" s="4" t="s">
        <v>3</v>
      </c>
      <c r="O23" s="4">
        <v>2</v>
      </c>
      <c r="P23" s="4"/>
    </row>
    <row r="24" spans="1:19" x14ac:dyDescent="0.2">
      <c r="A24" s="4">
        <v>50</v>
      </c>
      <c r="B24" s="4">
        <v>0</v>
      </c>
      <c r="C24" s="4">
        <v>0</v>
      </c>
      <c r="D24" s="4">
        <v>1</v>
      </c>
      <c r="E24" s="4">
        <v>226</v>
      </c>
      <c r="F24" s="4">
        <v>2408699.29</v>
      </c>
      <c r="G24" s="4" t="s">
        <v>329</v>
      </c>
      <c r="H24" s="4" t="s">
        <v>330</v>
      </c>
      <c r="I24" s="4"/>
      <c r="J24" s="4"/>
      <c r="K24" s="4">
        <v>226</v>
      </c>
      <c r="L24" s="4">
        <v>5</v>
      </c>
      <c r="M24" s="4">
        <v>3</v>
      </c>
      <c r="N24" s="4" t="s">
        <v>3</v>
      </c>
      <c r="O24" s="4">
        <v>2</v>
      </c>
      <c r="P24" s="4"/>
    </row>
    <row r="25" spans="1:19" x14ac:dyDescent="0.2">
      <c r="A25" s="4">
        <v>50</v>
      </c>
      <c r="B25" s="4">
        <v>0</v>
      </c>
      <c r="C25" s="4">
        <v>0</v>
      </c>
      <c r="D25" s="4">
        <v>1</v>
      </c>
      <c r="E25" s="4">
        <v>227</v>
      </c>
      <c r="F25" s="4">
        <v>0</v>
      </c>
      <c r="G25" s="4" t="s">
        <v>331</v>
      </c>
      <c r="H25" s="4" t="s">
        <v>332</v>
      </c>
      <c r="I25" s="4"/>
      <c r="J25" s="4"/>
      <c r="K25" s="4">
        <v>227</v>
      </c>
      <c r="L25" s="4">
        <v>6</v>
      </c>
      <c r="M25" s="4">
        <v>3</v>
      </c>
      <c r="N25" s="4" t="s">
        <v>3</v>
      </c>
      <c r="O25" s="4">
        <v>2</v>
      </c>
      <c r="P25" s="4"/>
    </row>
    <row r="26" spans="1:19" x14ac:dyDescent="0.2">
      <c r="A26" s="4">
        <v>50</v>
      </c>
      <c r="B26" s="4">
        <v>0</v>
      </c>
      <c r="C26" s="4">
        <v>0</v>
      </c>
      <c r="D26" s="4">
        <v>1</v>
      </c>
      <c r="E26" s="4">
        <v>228</v>
      </c>
      <c r="F26" s="4">
        <v>2408699.29</v>
      </c>
      <c r="G26" s="4" t="s">
        <v>333</v>
      </c>
      <c r="H26" s="4" t="s">
        <v>334</v>
      </c>
      <c r="I26" s="4"/>
      <c r="J26" s="4"/>
      <c r="K26" s="4">
        <v>228</v>
      </c>
      <c r="L26" s="4">
        <v>7</v>
      </c>
      <c r="M26" s="4">
        <v>3</v>
      </c>
      <c r="N26" s="4" t="s">
        <v>3</v>
      </c>
      <c r="O26" s="4">
        <v>2</v>
      </c>
      <c r="P26" s="4"/>
    </row>
    <row r="27" spans="1:19" x14ac:dyDescent="0.2">
      <c r="A27" s="4">
        <v>50</v>
      </c>
      <c r="B27" s="4">
        <v>0</v>
      </c>
      <c r="C27" s="4">
        <v>0</v>
      </c>
      <c r="D27" s="4">
        <v>1</v>
      </c>
      <c r="E27" s="4">
        <v>216</v>
      </c>
      <c r="F27" s="4">
        <v>0</v>
      </c>
      <c r="G27" s="4" t="s">
        <v>335</v>
      </c>
      <c r="H27" s="4" t="s">
        <v>336</v>
      </c>
      <c r="I27" s="4"/>
      <c r="J27" s="4"/>
      <c r="K27" s="4">
        <v>216</v>
      </c>
      <c r="L27" s="4">
        <v>8</v>
      </c>
      <c r="M27" s="4">
        <v>3</v>
      </c>
      <c r="N27" s="4" t="s">
        <v>3</v>
      </c>
      <c r="O27" s="4">
        <v>2</v>
      </c>
      <c r="P27" s="4"/>
    </row>
    <row r="28" spans="1:19" x14ac:dyDescent="0.2">
      <c r="A28" s="4">
        <v>50</v>
      </c>
      <c r="B28" s="4">
        <v>0</v>
      </c>
      <c r="C28" s="4">
        <v>0</v>
      </c>
      <c r="D28" s="4">
        <v>1</v>
      </c>
      <c r="E28" s="4">
        <v>223</v>
      </c>
      <c r="F28" s="4">
        <v>0</v>
      </c>
      <c r="G28" s="4" t="s">
        <v>337</v>
      </c>
      <c r="H28" s="4" t="s">
        <v>338</v>
      </c>
      <c r="I28" s="4"/>
      <c r="J28" s="4"/>
      <c r="K28" s="4">
        <v>223</v>
      </c>
      <c r="L28" s="4">
        <v>9</v>
      </c>
      <c r="M28" s="4">
        <v>3</v>
      </c>
      <c r="N28" s="4" t="s">
        <v>3</v>
      </c>
      <c r="O28" s="4">
        <v>2</v>
      </c>
      <c r="P28" s="4"/>
    </row>
    <row r="29" spans="1:19" x14ac:dyDescent="0.2">
      <c r="A29" s="4">
        <v>50</v>
      </c>
      <c r="B29" s="4">
        <v>0</v>
      </c>
      <c r="C29" s="4">
        <v>0</v>
      </c>
      <c r="D29" s="4">
        <v>1</v>
      </c>
      <c r="E29" s="4">
        <v>229</v>
      </c>
      <c r="F29" s="4">
        <v>0</v>
      </c>
      <c r="G29" s="4" t="s">
        <v>339</v>
      </c>
      <c r="H29" s="4" t="s">
        <v>340</v>
      </c>
      <c r="I29" s="4"/>
      <c r="J29" s="4"/>
      <c r="K29" s="4">
        <v>229</v>
      </c>
      <c r="L29" s="4">
        <v>10</v>
      </c>
      <c r="M29" s="4">
        <v>3</v>
      </c>
      <c r="N29" s="4" t="s">
        <v>3</v>
      </c>
      <c r="O29" s="4">
        <v>2</v>
      </c>
      <c r="P29" s="4"/>
    </row>
    <row r="30" spans="1:19" x14ac:dyDescent="0.2">
      <c r="A30" s="4">
        <v>50</v>
      </c>
      <c r="B30" s="4">
        <v>0</v>
      </c>
      <c r="C30" s="4">
        <v>0</v>
      </c>
      <c r="D30" s="4">
        <v>1</v>
      </c>
      <c r="E30" s="4">
        <v>203</v>
      </c>
      <c r="F30" s="4">
        <v>12278.65</v>
      </c>
      <c r="G30" s="4" t="s">
        <v>341</v>
      </c>
      <c r="H30" s="4" t="s">
        <v>342</v>
      </c>
      <c r="I30" s="4"/>
      <c r="J30" s="4"/>
      <c r="K30" s="4">
        <v>203</v>
      </c>
      <c r="L30" s="4">
        <v>11</v>
      </c>
      <c r="M30" s="4">
        <v>3</v>
      </c>
      <c r="N30" s="4" t="s">
        <v>3</v>
      </c>
      <c r="O30" s="4">
        <v>2</v>
      </c>
      <c r="P30" s="4"/>
    </row>
    <row r="31" spans="1:19" x14ac:dyDescent="0.2">
      <c r="A31" s="4">
        <v>50</v>
      </c>
      <c r="B31" s="4">
        <v>0</v>
      </c>
      <c r="C31" s="4">
        <v>0</v>
      </c>
      <c r="D31" s="4">
        <v>1</v>
      </c>
      <c r="E31" s="4">
        <v>231</v>
      </c>
      <c r="F31" s="4">
        <v>0</v>
      </c>
      <c r="G31" s="4" t="s">
        <v>343</v>
      </c>
      <c r="H31" s="4" t="s">
        <v>344</v>
      </c>
      <c r="I31" s="4"/>
      <c r="J31" s="4"/>
      <c r="K31" s="4">
        <v>231</v>
      </c>
      <c r="L31" s="4">
        <v>12</v>
      </c>
      <c r="M31" s="4">
        <v>3</v>
      </c>
      <c r="N31" s="4" t="s">
        <v>3</v>
      </c>
      <c r="O31" s="4">
        <v>2</v>
      </c>
      <c r="P31" s="4"/>
    </row>
    <row r="32" spans="1:19" x14ac:dyDescent="0.2">
      <c r="A32" s="4">
        <v>50</v>
      </c>
      <c r="B32" s="4">
        <v>0</v>
      </c>
      <c r="C32" s="4">
        <v>0</v>
      </c>
      <c r="D32" s="4">
        <v>1</v>
      </c>
      <c r="E32" s="4">
        <v>204</v>
      </c>
      <c r="F32" s="4">
        <v>2387.73</v>
      </c>
      <c r="G32" s="4" t="s">
        <v>345</v>
      </c>
      <c r="H32" s="4" t="s">
        <v>346</v>
      </c>
      <c r="I32" s="4"/>
      <c r="J32" s="4"/>
      <c r="K32" s="4">
        <v>204</v>
      </c>
      <c r="L32" s="4">
        <v>13</v>
      </c>
      <c r="M32" s="4">
        <v>3</v>
      </c>
      <c r="N32" s="4" t="s">
        <v>3</v>
      </c>
      <c r="O32" s="4">
        <v>2</v>
      </c>
      <c r="P32" s="4"/>
    </row>
    <row r="33" spans="1:16" x14ac:dyDescent="0.2">
      <c r="A33" s="4">
        <v>50</v>
      </c>
      <c r="B33" s="4">
        <v>0</v>
      </c>
      <c r="C33" s="4">
        <v>0</v>
      </c>
      <c r="D33" s="4">
        <v>1</v>
      </c>
      <c r="E33" s="4">
        <v>205</v>
      </c>
      <c r="F33" s="4">
        <v>136535.6</v>
      </c>
      <c r="G33" s="4" t="s">
        <v>347</v>
      </c>
      <c r="H33" s="4" t="s">
        <v>348</v>
      </c>
      <c r="I33" s="4"/>
      <c r="J33" s="4"/>
      <c r="K33" s="4">
        <v>205</v>
      </c>
      <c r="L33" s="4">
        <v>14</v>
      </c>
      <c r="M33" s="4">
        <v>3</v>
      </c>
      <c r="N33" s="4" t="s">
        <v>3</v>
      </c>
      <c r="O33" s="4">
        <v>2</v>
      </c>
      <c r="P33" s="4"/>
    </row>
    <row r="34" spans="1:16" x14ac:dyDescent="0.2">
      <c r="A34" s="4">
        <v>50</v>
      </c>
      <c r="B34" s="4">
        <v>0</v>
      </c>
      <c r="C34" s="4">
        <v>0</v>
      </c>
      <c r="D34" s="4">
        <v>1</v>
      </c>
      <c r="E34" s="4">
        <v>232</v>
      </c>
      <c r="F34" s="4">
        <v>0</v>
      </c>
      <c r="G34" s="4" t="s">
        <v>349</v>
      </c>
      <c r="H34" s="4" t="s">
        <v>350</v>
      </c>
      <c r="I34" s="4"/>
      <c r="J34" s="4"/>
      <c r="K34" s="4">
        <v>232</v>
      </c>
      <c r="L34" s="4">
        <v>15</v>
      </c>
      <c r="M34" s="4">
        <v>3</v>
      </c>
      <c r="N34" s="4" t="s">
        <v>3</v>
      </c>
      <c r="O34" s="4">
        <v>2</v>
      </c>
      <c r="P34" s="4"/>
    </row>
    <row r="35" spans="1:16" x14ac:dyDescent="0.2">
      <c r="A35" s="4">
        <v>50</v>
      </c>
      <c r="B35" s="4">
        <v>0</v>
      </c>
      <c r="C35" s="4">
        <v>0</v>
      </c>
      <c r="D35" s="4">
        <v>1</v>
      </c>
      <c r="E35" s="4">
        <v>214</v>
      </c>
      <c r="F35" s="4">
        <v>2385584.2000000002</v>
      </c>
      <c r="G35" s="4" t="s">
        <v>351</v>
      </c>
      <c r="H35" s="4" t="s">
        <v>352</v>
      </c>
      <c r="I35" s="4"/>
      <c r="J35" s="4"/>
      <c r="K35" s="4">
        <v>214</v>
      </c>
      <c r="L35" s="4">
        <v>16</v>
      </c>
      <c r="M35" s="4">
        <v>3</v>
      </c>
      <c r="N35" s="4" t="s">
        <v>3</v>
      </c>
      <c r="O35" s="4">
        <v>2</v>
      </c>
      <c r="P35" s="4"/>
    </row>
    <row r="36" spans="1:16" x14ac:dyDescent="0.2">
      <c r="A36" s="4">
        <v>50</v>
      </c>
      <c r="B36" s="4">
        <v>0</v>
      </c>
      <c r="C36" s="4">
        <v>0</v>
      </c>
      <c r="D36" s="4">
        <v>1</v>
      </c>
      <c r="E36" s="4">
        <v>215</v>
      </c>
      <c r="F36" s="4">
        <v>337049.05</v>
      </c>
      <c r="G36" s="4" t="s">
        <v>353</v>
      </c>
      <c r="H36" s="4" t="s">
        <v>354</v>
      </c>
      <c r="I36" s="4"/>
      <c r="J36" s="4"/>
      <c r="K36" s="4">
        <v>215</v>
      </c>
      <c r="L36" s="4">
        <v>17</v>
      </c>
      <c r="M36" s="4">
        <v>3</v>
      </c>
      <c r="N36" s="4" t="s">
        <v>3</v>
      </c>
      <c r="O36" s="4">
        <v>2</v>
      </c>
      <c r="P36" s="4"/>
    </row>
    <row r="37" spans="1:16" x14ac:dyDescent="0.2">
      <c r="A37" s="4">
        <v>50</v>
      </c>
      <c r="B37" s="4">
        <v>0</v>
      </c>
      <c r="C37" s="4">
        <v>0</v>
      </c>
      <c r="D37" s="4">
        <v>1</v>
      </c>
      <c r="E37" s="4">
        <v>217</v>
      </c>
      <c r="F37" s="4">
        <v>38583.57</v>
      </c>
      <c r="G37" s="4" t="s">
        <v>355</v>
      </c>
      <c r="H37" s="4" t="s">
        <v>356</v>
      </c>
      <c r="I37" s="4"/>
      <c r="J37" s="4"/>
      <c r="K37" s="4">
        <v>217</v>
      </c>
      <c r="L37" s="4">
        <v>18</v>
      </c>
      <c r="M37" s="4">
        <v>3</v>
      </c>
      <c r="N37" s="4" t="s">
        <v>3</v>
      </c>
      <c r="O37" s="4">
        <v>2</v>
      </c>
      <c r="P37" s="4"/>
    </row>
    <row r="38" spans="1:16" x14ac:dyDescent="0.2">
      <c r="A38" s="4">
        <v>50</v>
      </c>
      <c r="B38" s="4">
        <v>0</v>
      </c>
      <c r="C38" s="4">
        <v>0</v>
      </c>
      <c r="D38" s="4">
        <v>1</v>
      </c>
      <c r="E38" s="4">
        <v>230</v>
      </c>
      <c r="F38" s="4">
        <v>0</v>
      </c>
      <c r="G38" s="4" t="s">
        <v>357</v>
      </c>
      <c r="H38" s="4" t="s">
        <v>358</v>
      </c>
      <c r="I38" s="4"/>
      <c r="J38" s="4"/>
      <c r="K38" s="4">
        <v>230</v>
      </c>
      <c r="L38" s="4">
        <v>19</v>
      </c>
      <c r="M38" s="4">
        <v>3</v>
      </c>
      <c r="N38" s="4" t="s">
        <v>3</v>
      </c>
      <c r="O38" s="4">
        <v>2</v>
      </c>
      <c r="P38" s="4"/>
    </row>
    <row r="39" spans="1:16" x14ac:dyDescent="0.2">
      <c r="A39" s="4">
        <v>50</v>
      </c>
      <c r="B39" s="4">
        <v>0</v>
      </c>
      <c r="C39" s="4">
        <v>0</v>
      </c>
      <c r="D39" s="4">
        <v>1</v>
      </c>
      <c r="E39" s="4">
        <v>206</v>
      </c>
      <c r="F39" s="4">
        <v>0</v>
      </c>
      <c r="G39" s="4" t="s">
        <v>359</v>
      </c>
      <c r="H39" s="4" t="s">
        <v>360</v>
      </c>
      <c r="I39" s="4"/>
      <c r="J39" s="4"/>
      <c r="K39" s="4">
        <v>206</v>
      </c>
      <c r="L39" s="4">
        <v>20</v>
      </c>
      <c r="M39" s="4">
        <v>3</v>
      </c>
      <c r="N39" s="4" t="s">
        <v>3</v>
      </c>
      <c r="O39" s="4">
        <v>2</v>
      </c>
      <c r="P39" s="4"/>
    </row>
    <row r="40" spans="1:16" x14ac:dyDescent="0.2">
      <c r="A40" s="4">
        <v>50</v>
      </c>
      <c r="B40" s="4">
        <v>0</v>
      </c>
      <c r="C40" s="4">
        <v>0</v>
      </c>
      <c r="D40" s="4">
        <v>1</v>
      </c>
      <c r="E40" s="4">
        <v>207</v>
      </c>
      <c r="F40" s="4">
        <v>2241.71343806</v>
      </c>
      <c r="G40" s="4" t="s">
        <v>361</v>
      </c>
      <c r="H40" s="4" t="s">
        <v>362</v>
      </c>
      <c r="I40" s="4"/>
      <c r="J40" s="4"/>
      <c r="K40" s="4">
        <v>207</v>
      </c>
      <c r="L40" s="4">
        <v>21</v>
      </c>
      <c r="M40" s="4">
        <v>3</v>
      </c>
      <c r="N40" s="4" t="s">
        <v>3</v>
      </c>
      <c r="O40" s="4">
        <v>-1</v>
      </c>
      <c r="P40" s="4"/>
    </row>
    <row r="41" spans="1:16" x14ac:dyDescent="0.2">
      <c r="A41" s="4">
        <v>50</v>
      </c>
      <c r="B41" s="4">
        <v>0</v>
      </c>
      <c r="C41" s="4">
        <v>0</v>
      </c>
      <c r="D41" s="4">
        <v>1</v>
      </c>
      <c r="E41" s="4">
        <v>208</v>
      </c>
      <c r="F41" s="4">
        <v>31.064350000000008</v>
      </c>
      <c r="G41" s="4" t="s">
        <v>363</v>
      </c>
      <c r="H41" s="4" t="s">
        <v>364</v>
      </c>
      <c r="I41" s="4"/>
      <c r="J41" s="4"/>
      <c r="K41" s="4">
        <v>208</v>
      </c>
      <c r="L41" s="4">
        <v>22</v>
      </c>
      <c r="M41" s="4">
        <v>3</v>
      </c>
      <c r="N41" s="4" t="s">
        <v>3</v>
      </c>
      <c r="O41" s="4">
        <v>-1</v>
      </c>
      <c r="P41" s="4"/>
    </row>
    <row r="42" spans="1:16" x14ac:dyDescent="0.2">
      <c r="A42" s="4">
        <v>50</v>
      </c>
      <c r="B42" s="4">
        <v>0</v>
      </c>
      <c r="C42" s="4">
        <v>0</v>
      </c>
      <c r="D42" s="4">
        <v>1</v>
      </c>
      <c r="E42" s="4">
        <v>209</v>
      </c>
      <c r="F42" s="4">
        <v>0</v>
      </c>
      <c r="G42" s="4" t="s">
        <v>365</v>
      </c>
      <c r="H42" s="4" t="s">
        <v>366</v>
      </c>
      <c r="I42" s="4"/>
      <c r="J42" s="4"/>
      <c r="K42" s="4">
        <v>209</v>
      </c>
      <c r="L42" s="4">
        <v>23</v>
      </c>
      <c r="M42" s="4">
        <v>3</v>
      </c>
      <c r="N42" s="4" t="s">
        <v>3</v>
      </c>
      <c r="O42" s="4">
        <v>2</v>
      </c>
      <c r="P42" s="4"/>
    </row>
    <row r="43" spans="1:16" x14ac:dyDescent="0.2">
      <c r="A43" s="4">
        <v>50</v>
      </c>
      <c r="B43" s="4">
        <v>0</v>
      </c>
      <c r="C43" s="4">
        <v>0</v>
      </c>
      <c r="D43" s="4">
        <v>1</v>
      </c>
      <c r="E43" s="4">
        <v>210</v>
      </c>
      <c r="F43" s="4">
        <v>126337.57</v>
      </c>
      <c r="G43" s="4" t="s">
        <v>367</v>
      </c>
      <c r="H43" s="4" t="s">
        <v>368</v>
      </c>
      <c r="I43" s="4"/>
      <c r="J43" s="4"/>
      <c r="K43" s="4">
        <v>210</v>
      </c>
      <c r="L43" s="4">
        <v>24</v>
      </c>
      <c r="M43" s="4">
        <v>3</v>
      </c>
      <c r="N43" s="4" t="s">
        <v>3</v>
      </c>
      <c r="O43" s="4">
        <v>2</v>
      </c>
      <c r="P43" s="4"/>
    </row>
    <row r="44" spans="1:16" x14ac:dyDescent="0.2">
      <c r="A44" s="4">
        <v>50</v>
      </c>
      <c r="B44" s="4">
        <v>0</v>
      </c>
      <c r="C44" s="4">
        <v>0</v>
      </c>
      <c r="D44" s="4">
        <v>1</v>
      </c>
      <c r="E44" s="4">
        <v>211</v>
      </c>
      <c r="F44" s="4">
        <v>77365.710000000006</v>
      </c>
      <c r="G44" s="4" t="s">
        <v>369</v>
      </c>
      <c r="H44" s="4" t="s">
        <v>370</v>
      </c>
      <c r="I44" s="4"/>
      <c r="J44" s="4"/>
      <c r="K44" s="4">
        <v>211</v>
      </c>
      <c r="L44" s="4">
        <v>25</v>
      </c>
      <c r="M44" s="4">
        <v>3</v>
      </c>
      <c r="N44" s="4" t="s">
        <v>3</v>
      </c>
      <c r="O44" s="4">
        <v>2</v>
      </c>
      <c r="P44" s="4"/>
    </row>
    <row r="45" spans="1:16" x14ac:dyDescent="0.2">
      <c r="A45" s="4">
        <v>50</v>
      </c>
      <c r="B45" s="4">
        <v>0</v>
      </c>
      <c r="C45" s="4">
        <v>0</v>
      </c>
      <c r="D45" s="4">
        <v>1</v>
      </c>
      <c r="E45" s="4">
        <v>224</v>
      </c>
      <c r="F45" s="4">
        <v>2761216.82</v>
      </c>
      <c r="G45" s="4" t="s">
        <v>371</v>
      </c>
      <c r="H45" s="4" t="s">
        <v>372</v>
      </c>
      <c r="I45" s="4"/>
      <c r="J45" s="4"/>
      <c r="K45" s="4">
        <v>224</v>
      </c>
      <c r="L45" s="4">
        <v>26</v>
      </c>
      <c r="M45" s="4">
        <v>3</v>
      </c>
      <c r="N45" s="4" t="s">
        <v>3</v>
      </c>
      <c r="O45" s="4">
        <v>2</v>
      </c>
      <c r="P45" s="4"/>
    </row>
    <row r="47" spans="1:16" x14ac:dyDescent="0.2">
      <c r="A47">
        <v>-1</v>
      </c>
    </row>
    <row r="50" spans="1:34" x14ac:dyDescent="0.2">
      <c r="A50" s="3">
        <v>75</v>
      </c>
      <c r="B50" s="3" t="s">
        <v>873</v>
      </c>
      <c r="C50" s="3">
        <v>2017</v>
      </c>
      <c r="D50" s="3">
        <v>4</v>
      </c>
      <c r="E50" s="3">
        <v>0</v>
      </c>
      <c r="F50" s="3">
        <v>0</v>
      </c>
      <c r="G50" s="3">
        <v>0</v>
      </c>
      <c r="H50" s="3">
        <v>1</v>
      </c>
      <c r="I50" s="3">
        <v>0</v>
      </c>
      <c r="J50" s="3">
        <v>1</v>
      </c>
      <c r="K50" s="3">
        <v>0</v>
      </c>
      <c r="L50" s="3">
        <v>0</v>
      </c>
      <c r="M50" s="3">
        <v>0</v>
      </c>
      <c r="N50" s="3">
        <v>39269648</v>
      </c>
      <c r="O50" s="3">
        <v>1</v>
      </c>
    </row>
    <row r="51" spans="1:34" x14ac:dyDescent="0.2">
      <c r="A51" s="5">
        <v>3</v>
      </c>
      <c r="B51" s="5" t="s">
        <v>874</v>
      </c>
      <c r="C51" s="5">
        <v>6.08</v>
      </c>
      <c r="D51" s="5">
        <v>1</v>
      </c>
      <c r="E51" s="5">
        <v>1</v>
      </c>
      <c r="F51" s="5">
        <v>1</v>
      </c>
      <c r="G51" s="5">
        <v>1</v>
      </c>
      <c r="H51" s="5">
        <v>1</v>
      </c>
      <c r="I51" s="5">
        <v>1</v>
      </c>
      <c r="J51" s="5">
        <v>1</v>
      </c>
      <c r="K51" s="5">
        <v>14.2</v>
      </c>
      <c r="L51" s="5">
        <v>1</v>
      </c>
      <c r="M51" s="5">
        <v>6.08</v>
      </c>
      <c r="N51" s="5">
        <v>1</v>
      </c>
      <c r="O51" s="5">
        <v>1</v>
      </c>
      <c r="P51" s="5">
        <v>1</v>
      </c>
      <c r="Q51" s="5">
        <v>14.2</v>
      </c>
      <c r="R51" s="5">
        <v>1</v>
      </c>
      <c r="S51" s="5" t="s">
        <v>3</v>
      </c>
      <c r="T51" s="5" t="s">
        <v>3</v>
      </c>
      <c r="U51" s="5" t="s">
        <v>3</v>
      </c>
      <c r="V51" s="5" t="s">
        <v>3</v>
      </c>
      <c r="W51" s="5" t="s">
        <v>3</v>
      </c>
      <c r="X51" s="5" t="s">
        <v>3</v>
      </c>
      <c r="Y51" s="5" t="s">
        <v>3</v>
      </c>
      <c r="Z51" s="5" t="s">
        <v>3</v>
      </c>
      <c r="AA51" s="5" t="s">
        <v>3</v>
      </c>
      <c r="AB51" s="5" t="s">
        <v>3</v>
      </c>
      <c r="AC51" s="5" t="s">
        <v>3</v>
      </c>
      <c r="AD51" s="5" t="s">
        <v>3</v>
      </c>
      <c r="AE51" s="5" t="s">
        <v>3</v>
      </c>
      <c r="AF51" s="5" t="s">
        <v>3</v>
      </c>
      <c r="AG51" s="5" t="s">
        <v>3</v>
      </c>
      <c r="AH51" s="5" t="s">
        <v>3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538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ROW(Source!A28)</f>
        <v>28</v>
      </c>
      <c r="B1">
        <v>39269648</v>
      </c>
      <c r="C1">
        <v>39270586</v>
      </c>
      <c r="D1">
        <v>37068148</v>
      </c>
      <c r="E1">
        <v>1</v>
      </c>
      <c r="F1">
        <v>1</v>
      </c>
      <c r="G1">
        <v>1</v>
      </c>
      <c r="H1">
        <v>1</v>
      </c>
      <c r="I1" t="s">
        <v>876</v>
      </c>
      <c r="J1" t="s">
        <v>3</v>
      </c>
      <c r="K1" t="s">
        <v>877</v>
      </c>
      <c r="L1">
        <v>1191</v>
      </c>
      <c r="N1">
        <v>1013</v>
      </c>
      <c r="O1" t="s">
        <v>878</v>
      </c>
      <c r="P1" t="s">
        <v>878</v>
      </c>
      <c r="Q1">
        <v>1</v>
      </c>
      <c r="W1">
        <v>0</v>
      </c>
      <c r="X1">
        <v>371339561</v>
      </c>
      <c r="Y1">
        <v>103.91</v>
      </c>
      <c r="AA1">
        <v>0</v>
      </c>
      <c r="AB1">
        <v>0</v>
      </c>
      <c r="AC1">
        <v>0</v>
      </c>
      <c r="AD1">
        <v>49.19</v>
      </c>
      <c r="AE1">
        <v>0</v>
      </c>
      <c r="AF1">
        <v>0</v>
      </c>
      <c r="AG1">
        <v>0</v>
      </c>
      <c r="AH1">
        <v>8.09</v>
      </c>
      <c r="AI1">
        <v>1</v>
      </c>
      <c r="AJ1">
        <v>1</v>
      </c>
      <c r="AK1">
        <v>1</v>
      </c>
      <c r="AL1">
        <v>6.08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3</v>
      </c>
      <c r="AT1">
        <v>103.91</v>
      </c>
      <c r="AU1" t="s">
        <v>3</v>
      </c>
      <c r="AV1">
        <v>1</v>
      </c>
      <c r="AW1">
        <v>2</v>
      </c>
      <c r="AX1">
        <v>39270590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Y1*Source!I28</f>
        <v>40.088477999999995</v>
      </c>
      <c r="CY1">
        <f>AD1</f>
        <v>49.19</v>
      </c>
      <c r="CZ1">
        <f>AH1</f>
        <v>8.09</v>
      </c>
      <c r="DA1">
        <f>AL1</f>
        <v>6.08</v>
      </c>
      <c r="DB1">
        <v>0</v>
      </c>
    </row>
    <row r="2" spans="1:106" x14ac:dyDescent="0.2">
      <c r="A2">
        <f>ROW(Source!A28)</f>
        <v>28</v>
      </c>
      <c r="B2">
        <v>39269648</v>
      </c>
      <c r="C2">
        <v>39270586</v>
      </c>
      <c r="D2">
        <v>37064876</v>
      </c>
      <c r="E2">
        <v>1</v>
      </c>
      <c r="F2">
        <v>1</v>
      </c>
      <c r="G2">
        <v>1</v>
      </c>
      <c r="H2">
        <v>1</v>
      </c>
      <c r="I2" t="s">
        <v>879</v>
      </c>
      <c r="J2" t="s">
        <v>3</v>
      </c>
      <c r="K2" t="s">
        <v>880</v>
      </c>
      <c r="L2">
        <v>1191</v>
      </c>
      <c r="N2">
        <v>1013</v>
      </c>
      <c r="O2" t="s">
        <v>878</v>
      </c>
      <c r="P2" t="s">
        <v>878</v>
      </c>
      <c r="Q2">
        <v>1</v>
      </c>
      <c r="W2">
        <v>0</v>
      </c>
      <c r="X2">
        <v>-1417349443</v>
      </c>
      <c r="Y2">
        <v>7.74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6.08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3</v>
      </c>
      <c r="AT2">
        <v>7.74</v>
      </c>
      <c r="AU2" t="s">
        <v>3</v>
      </c>
      <c r="AV2">
        <v>2</v>
      </c>
      <c r="AW2">
        <v>2</v>
      </c>
      <c r="AX2">
        <v>39270591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Y2*Source!I28</f>
        <v>2.9860919999999997</v>
      </c>
      <c r="CY2">
        <f>AD2</f>
        <v>0</v>
      </c>
      <c r="CZ2">
        <f>AH2</f>
        <v>0</v>
      </c>
      <c r="DA2">
        <f>AL2</f>
        <v>1</v>
      </c>
      <c r="DB2">
        <v>0</v>
      </c>
    </row>
    <row r="3" spans="1:106" x14ac:dyDescent="0.2">
      <c r="A3">
        <f>ROW(Source!A28)</f>
        <v>28</v>
      </c>
      <c r="B3">
        <v>39269648</v>
      </c>
      <c r="C3">
        <v>39270586</v>
      </c>
      <c r="D3">
        <v>36882452</v>
      </c>
      <c r="E3">
        <v>1</v>
      </c>
      <c r="F3">
        <v>1</v>
      </c>
      <c r="G3">
        <v>1</v>
      </c>
      <c r="H3">
        <v>2</v>
      </c>
      <c r="I3" t="s">
        <v>881</v>
      </c>
      <c r="J3" t="s">
        <v>882</v>
      </c>
      <c r="K3" t="s">
        <v>883</v>
      </c>
      <c r="L3">
        <v>1368</v>
      </c>
      <c r="N3">
        <v>1011</v>
      </c>
      <c r="O3" t="s">
        <v>884</v>
      </c>
      <c r="P3" t="s">
        <v>884</v>
      </c>
      <c r="Q3">
        <v>1</v>
      </c>
      <c r="W3">
        <v>0</v>
      </c>
      <c r="X3">
        <v>1188625873</v>
      </c>
      <c r="Y3">
        <v>7.74</v>
      </c>
      <c r="AA3">
        <v>0</v>
      </c>
      <c r="AB3">
        <v>190.06</v>
      </c>
      <c r="AC3">
        <v>13.5</v>
      </c>
      <c r="AD3">
        <v>0</v>
      </c>
      <c r="AE3">
        <v>0</v>
      </c>
      <c r="AF3">
        <v>31.26</v>
      </c>
      <c r="AG3">
        <v>13.5</v>
      </c>
      <c r="AH3">
        <v>0</v>
      </c>
      <c r="AI3">
        <v>1</v>
      </c>
      <c r="AJ3">
        <v>6.08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3</v>
      </c>
      <c r="AT3">
        <v>7.74</v>
      </c>
      <c r="AU3" t="s">
        <v>3</v>
      </c>
      <c r="AV3">
        <v>0</v>
      </c>
      <c r="AW3">
        <v>2</v>
      </c>
      <c r="AX3">
        <v>39270592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Y3*Source!I28</f>
        <v>2.9860919999999997</v>
      </c>
      <c r="CY3">
        <f>AB3</f>
        <v>190.06</v>
      </c>
      <c r="CZ3">
        <f>AF3</f>
        <v>31.26</v>
      </c>
      <c r="DA3">
        <f>AJ3</f>
        <v>6.08</v>
      </c>
      <c r="DB3">
        <v>0</v>
      </c>
    </row>
    <row r="4" spans="1:106" x14ac:dyDescent="0.2">
      <c r="A4">
        <f>ROW(Source!A29)</f>
        <v>29</v>
      </c>
      <c r="B4">
        <v>39269648</v>
      </c>
      <c r="C4">
        <v>39270593</v>
      </c>
      <c r="D4">
        <v>37068148</v>
      </c>
      <c r="E4">
        <v>1</v>
      </c>
      <c r="F4">
        <v>1</v>
      </c>
      <c r="G4">
        <v>1</v>
      </c>
      <c r="H4">
        <v>1</v>
      </c>
      <c r="I4" t="s">
        <v>876</v>
      </c>
      <c r="J4" t="s">
        <v>3</v>
      </c>
      <c r="K4" t="s">
        <v>877</v>
      </c>
      <c r="L4">
        <v>1191</v>
      </c>
      <c r="N4">
        <v>1013</v>
      </c>
      <c r="O4" t="s">
        <v>878</v>
      </c>
      <c r="P4" t="s">
        <v>878</v>
      </c>
      <c r="Q4">
        <v>1</v>
      </c>
      <c r="W4">
        <v>0</v>
      </c>
      <c r="X4">
        <v>371339561</v>
      </c>
      <c r="Y4">
        <v>188.54</v>
      </c>
      <c r="AA4">
        <v>0</v>
      </c>
      <c r="AB4">
        <v>0</v>
      </c>
      <c r="AC4">
        <v>0</v>
      </c>
      <c r="AD4">
        <v>49.19</v>
      </c>
      <c r="AE4">
        <v>0</v>
      </c>
      <c r="AF4">
        <v>0</v>
      </c>
      <c r="AG4">
        <v>0</v>
      </c>
      <c r="AH4">
        <v>8.09</v>
      </c>
      <c r="AI4">
        <v>1</v>
      </c>
      <c r="AJ4">
        <v>1</v>
      </c>
      <c r="AK4">
        <v>1</v>
      </c>
      <c r="AL4">
        <v>6.08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3</v>
      </c>
      <c r="AT4">
        <v>188.54</v>
      </c>
      <c r="AU4" t="s">
        <v>3</v>
      </c>
      <c r="AV4">
        <v>1</v>
      </c>
      <c r="AW4">
        <v>2</v>
      </c>
      <c r="AX4">
        <v>39270597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Y4*Source!I29</f>
        <v>102.452636</v>
      </c>
      <c r="CY4">
        <f>AD4</f>
        <v>49.19</v>
      </c>
      <c r="CZ4">
        <f>AH4</f>
        <v>8.09</v>
      </c>
      <c r="DA4">
        <f>AL4</f>
        <v>6.08</v>
      </c>
      <c r="DB4">
        <v>0</v>
      </c>
    </row>
    <row r="5" spans="1:106" x14ac:dyDescent="0.2">
      <c r="A5">
        <f>ROW(Source!A29)</f>
        <v>29</v>
      </c>
      <c r="B5">
        <v>39269648</v>
      </c>
      <c r="C5">
        <v>39270593</v>
      </c>
      <c r="D5">
        <v>37064876</v>
      </c>
      <c r="E5">
        <v>1</v>
      </c>
      <c r="F5">
        <v>1</v>
      </c>
      <c r="G5">
        <v>1</v>
      </c>
      <c r="H5">
        <v>1</v>
      </c>
      <c r="I5" t="s">
        <v>879</v>
      </c>
      <c r="J5" t="s">
        <v>3</v>
      </c>
      <c r="K5" t="s">
        <v>880</v>
      </c>
      <c r="L5">
        <v>1191</v>
      </c>
      <c r="N5">
        <v>1013</v>
      </c>
      <c r="O5" t="s">
        <v>878</v>
      </c>
      <c r="P5" t="s">
        <v>878</v>
      </c>
      <c r="Q5">
        <v>1</v>
      </c>
      <c r="W5">
        <v>0</v>
      </c>
      <c r="X5">
        <v>-1417349443</v>
      </c>
      <c r="Y5">
        <v>7.74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1</v>
      </c>
      <c r="AJ5">
        <v>1</v>
      </c>
      <c r="AK5">
        <v>6.08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3</v>
      </c>
      <c r="AT5">
        <v>7.74</v>
      </c>
      <c r="AU5" t="s">
        <v>3</v>
      </c>
      <c r="AV5">
        <v>2</v>
      </c>
      <c r="AW5">
        <v>2</v>
      </c>
      <c r="AX5">
        <v>39270598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Y5*Source!I29</f>
        <v>4.2059160000000002</v>
      </c>
      <c r="CY5">
        <f>AD5</f>
        <v>0</v>
      </c>
      <c r="CZ5">
        <f>AH5</f>
        <v>0</v>
      </c>
      <c r="DA5">
        <f>AL5</f>
        <v>1</v>
      </c>
      <c r="DB5">
        <v>0</v>
      </c>
    </row>
    <row r="6" spans="1:106" x14ac:dyDescent="0.2">
      <c r="A6">
        <f>ROW(Source!A29)</f>
        <v>29</v>
      </c>
      <c r="B6">
        <v>39269648</v>
      </c>
      <c r="C6">
        <v>39270593</v>
      </c>
      <c r="D6">
        <v>36882452</v>
      </c>
      <c r="E6">
        <v>1</v>
      </c>
      <c r="F6">
        <v>1</v>
      </c>
      <c r="G6">
        <v>1</v>
      </c>
      <c r="H6">
        <v>2</v>
      </c>
      <c r="I6" t="s">
        <v>881</v>
      </c>
      <c r="J6" t="s">
        <v>882</v>
      </c>
      <c r="K6" t="s">
        <v>883</v>
      </c>
      <c r="L6">
        <v>1368</v>
      </c>
      <c r="N6">
        <v>1011</v>
      </c>
      <c r="O6" t="s">
        <v>884</v>
      </c>
      <c r="P6" t="s">
        <v>884</v>
      </c>
      <c r="Q6">
        <v>1</v>
      </c>
      <c r="W6">
        <v>0</v>
      </c>
      <c r="X6">
        <v>1188625873</v>
      </c>
      <c r="Y6">
        <v>7.74</v>
      </c>
      <c r="AA6">
        <v>0</v>
      </c>
      <c r="AB6">
        <v>190.06</v>
      </c>
      <c r="AC6">
        <v>13.5</v>
      </c>
      <c r="AD6">
        <v>0</v>
      </c>
      <c r="AE6">
        <v>0</v>
      </c>
      <c r="AF6">
        <v>31.26</v>
      </c>
      <c r="AG6">
        <v>13.5</v>
      </c>
      <c r="AH6">
        <v>0</v>
      </c>
      <c r="AI6">
        <v>1</v>
      </c>
      <c r="AJ6">
        <v>6.08</v>
      </c>
      <c r="AK6">
        <v>1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3</v>
      </c>
      <c r="AT6">
        <v>7.74</v>
      </c>
      <c r="AU6" t="s">
        <v>3</v>
      </c>
      <c r="AV6">
        <v>0</v>
      </c>
      <c r="AW6">
        <v>2</v>
      </c>
      <c r="AX6">
        <v>39270599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Y6*Source!I29</f>
        <v>4.2059160000000002</v>
      </c>
      <c r="CY6">
        <f>AB6</f>
        <v>190.06</v>
      </c>
      <c r="CZ6">
        <f>AF6</f>
        <v>31.26</v>
      </c>
      <c r="DA6">
        <f>AJ6</f>
        <v>6.08</v>
      </c>
      <c r="DB6">
        <v>0</v>
      </c>
    </row>
    <row r="7" spans="1:106" x14ac:dyDescent="0.2">
      <c r="A7">
        <f>ROW(Source!A30)</f>
        <v>30</v>
      </c>
      <c r="B7">
        <v>39269648</v>
      </c>
      <c r="C7">
        <v>39270600</v>
      </c>
      <c r="D7">
        <v>37064998</v>
      </c>
      <c r="E7">
        <v>1</v>
      </c>
      <c r="F7">
        <v>1</v>
      </c>
      <c r="G7">
        <v>1</v>
      </c>
      <c r="H7">
        <v>1</v>
      </c>
      <c r="I7" t="s">
        <v>885</v>
      </c>
      <c r="J7" t="s">
        <v>3</v>
      </c>
      <c r="K7" t="s">
        <v>886</v>
      </c>
      <c r="L7">
        <v>1191</v>
      </c>
      <c r="N7">
        <v>1013</v>
      </c>
      <c r="O7" t="s">
        <v>878</v>
      </c>
      <c r="P7" t="s">
        <v>878</v>
      </c>
      <c r="Q7">
        <v>1</v>
      </c>
      <c r="W7">
        <v>0</v>
      </c>
      <c r="X7">
        <v>735429535</v>
      </c>
      <c r="Y7">
        <v>9.1</v>
      </c>
      <c r="AA7">
        <v>0</v>
      </c>
      <c r="AB7">
        <v>0</v>
      </c>
      <c r="AC7">
        <v>0</v>
      </c>
      <c r="AD7">
        <v>47.42</v>
      </c>
      <c r="AE7">
        <v>0</v>
      </c>
      <c r="AF7">
        <v>0</v>
      </c>
      <c r="AG7">
        <v>0</v>
      </c>
      <c r="AH7">
        <v>7.8</v>
      </c>
      <c r="AI7">
        <v>1</v>
      </c>
      <c r="AJ7">
        <v>1</v>
      </c>
      <c r="AK7">
        <v>1</v>
      </c>
      <c r="AL7">
        <v>6.08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3</v>
      </c>
      <c r="AT7">
        <v>9.1</v>
      </c>
      <c r="AU7" t="s">
        <v>3</v>
      </c>
      <c r="AV7">
        <v>1</v>
      </c>
      <c r="AW7">
        <v>2</v>
      </c>
      <c r="AX7">
        <v>39270603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Y7*Source!I30</f>
        <v>2.7227200000000003</v>
      </c>
      <c r="CY7">
        <f>AD7</f>
        <v>47.42</v>
      </c>
      <c r="CZ7">
        <f>AH7</f>
        <v>7.8</v>
      </c>
      <c r="DA7">
        <f>AL7</f>
        <v>6.08</v>
      </c>
      <c r="DB7">
        <v>0</v>
      </c>
    </row>
    <row r="8" spans="1:106" x14ac:dyDescent="0.2">
      <c r="A8">
        <f>ROW(Source!A30)</f>
        <v>30</v>
      </c>
      <c r="B8">
        <v>39269648</v>
      </c>
      <c r="C8">
        <v>39270600</v>
      </c>
      <c r="D8">
        <v>36882356</v>
      </c>
      <c r="E8">
        <v>1</v>
      </c>
      <c r="F8">
        <v>1</v>
      </c>
      <c r="G8">
        <v>1</v>
      </c>
      <c r="H8">
        <v>2</v>
      </c>
      <c r="I8" t="s">
        <v>887</v>
      </c>
      <c r="J8" t="s">
        <v>888</v>
      </c>
      <c r="K8" t="s">
        <v>889</v>
      </c>
      <c r="L8">
        <v>1368</v>
      </c>
      <c r="N8">
        <v>1011</v>
      </c>
      <c r="O8" t="s">
        <v>884</v>
      </c>
      <c r="P8" t="s">
        <v>884</v>
      </c>
      <c r="Q8">
        <v>1</v>
      </c>
      <c r="W8">
        <v>0</v>
      </c>
      <c r="X8">
        <v>1047452784</v>
      </c>
      <c r="Y8">
        <v>0.12</v>
      </c>
      <c r="AA8">
        <v>0</v>
      </c>
      <c r="AB8">
        <v>10.34</v>
      </c>
      <c r="AC8">
        <v>0</v>
      </c>
      <c r="AD8">
        <v>0</v>
      </c>
      <c r="AE8">
        <v>0</v>
      </c>
      <c r="AF8">
        <v>1.7</v>
      </c>
      <c r="AG8">
        <v>0</v>
      </c>
      <c r="AH8">
        <v>0</v>
      </c>
      <c r="AI8">
        <v>1</v>
      </c>
      <c r="AJ8">
        <v>6.08</v>
      </c>
      <c r="AK8">
        <v>1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3</v>
      </c>
      <c r="AT8">
        <v>0.12</v>
      </c>
      <c r="AU8" t="s">
        <v>3</v>
      </c>
      <c r="AV8">
        <v>0</v>
      </c>
      <c r="AW8">
        <v>2</v>
      </c>
      <c r="AX8">
        <v>39270604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Y8*Source!I30</f>
        <v>3.5903999999999998E-2</v>
      </c>
      <c r="CY8">
        <f>AB8</f>
        <v>10.34</v>
      </c>
      <c r="CZ8">
        <f>AF8</f>
        <v>1.7</v>
      </c>
      <c r="DA8">
        <f>AJ8</f>
        <v>6.08</v>
      </c>
      <c r="DB8">
        <v>0</v>
      </c>
    </row>
    <row r="9" spans="1:106" x14ac:dyDescent="0.2">
      <c r="A9">
        <f>ROW(Source!A31)</f>
        <v>31</v>
      </c>
      <c r="B9">
        <v>39269648</v>
      </c>
      <c r="C9">
        <v>39487011</v>
      </c>
      <c r="D9">
        <v>37070090</v>
      </c>
      <c r="E9">
        <v>1</v>
      </c>
      <c r="F9">
        <v>1</v>
      </c>
      <c r="G9">
        <v>1</v>
      </c>
      <c r="H9">
        <v>1</v>
      </c>
      <c r="I9" t="s">
        <v>890</v>
      </c>
      <c r="J9" t="s">
        <v>3</v>
      </c>
      <c r="K9" t="s">
        <v>891</v>
      </c>
      <c r="L9">
        <v>1191</v>
      </c>
      <c r="N9">
        <v>1013</v>
      </c>
      <c r="O9" t="s">
        <v>878</v>
      </c>
      <c r="P9" t="s">
        <v>878</v>
      </c>
      <c r="Q9">
        <v>1</v>
      </c>
      <c r="W9">
        <v>0</v>
      </c>
      <c r="X9">
        <v>-814890593</v>
      </c>
      <c r="Y9">
        <v>1.06</v>
      </c>
      <c r="AA9">
        <v>0</v>
      </c>
      <c r="AB9">
        <v>0</v>
      </c>
      <c r="AC9">
        <v>0</v>
      </c>
      <c r="AD9">
        <v>54.54</v>
      </c>
      <c r="AE9">
        <v>0</v>
      </c>
      <c r="AF9">
        <v>0</v>
      </c>
      <c r="AG9">
        <v>0</v>
      </c>
      <c r="AH9">
        <v>8.9700000000000006</v>
      </c>
      <c r="AI9">
        <v>1</v>
      </c>
      <c r="AJ9">
        <v>1</v>
      </c>
      <c r="AK9">
        <v>1</v>
      </c>
      <c r="AL9">
        <v>6.08</v>
      </c>
      <c r="AN9">
        <v>0</v>
      </c>
      <c r="AO9">
        <v>1</v>
      </c>
      <c r="AP9">
        <v>1</v>
      </c>
      <c r="AQ9">
        <v>0</v>
      </c>
      <c r="AR9">
        <v>0</v>
      </c>
      <c r="AS9" t="s">
        <v>3</v>
      </c>
      <c r="AT9">
        <v>2.65</v>
      </c>
      <c r="AU9" t="s">
        <v>41</v>
      </c>
      <c r="AV9">
        <v>1</v>
      </c>
      <c r="AW9">
        <v>2</v>
      </c>
      <c r="AX9">
        <v>39487012</v>
      </c>
      <c r="AY9">
        <v>1</v>
      </c>
      <c r="AZ9">
        <v>0</v>
      </c>
      <c r="BA9">
        <v>10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Y9*Source!I31</f>
        <v>2.12</v>
      </c>
      <c r="CY9">
        <f>AD9</f>
        <v>54.54</v>
      </c>
      <c r="CZ9">
        <f>AH9</f>
        <v>8.9700000000000006</v>
      </c>
      <c r="DA9">
        <f>AL9</f>
        <v>6.08</v>
      </c>
      <c r="DB9">
        <v>0</v>
      </c>
    </row>
    <row r="10" spans="1:106" x14ac:dyDescent="0.2">
      <c r="A10">
        <f>ROW(Source!A31)</f>
        <v>31</v>
      </c>
      <c r="B10">
        <v>39269648</v>
      </c>
      <c r="C10">
        <v>39487011</v>
      </c>
      <c r="D10">
        <v>37064876</v>
      </c>
      <c r="E10">
        <v>1</v>
      </c>
      <c r="F10">
        <v>1</v>
      </c>
      <c r="G10">
        <v>1</v>
      </c>
      <c r="H10">
        <v>1</v>
      </c>
      <c r="I10" t="s">
        <v>879</v>
      </c>
      <c r="J10" t="s">
        <v>3</v>
      </c>
      <c r="K10" t="s">
        <v>880</v>
      </c>
      <c r="L10">
        <v>1191</v>
      </c>
      <c r="N10">
        <v>1013</v>
      </c>
      <c r="O10" t="s">
        <v>878</v>
      </c>
      <c r="P10" t="s">
        <v>878</v>
      </c>
      <c r="Q10">
        <v>1</v>
      </c>
      <c r="W10">
        <v>0</v>
      </c>
      <c r="X10">
        <v>-1417349443</v>
      </c>
      <c r="Y10">
        <v>0.03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1</v>
      </c>
      <c r="AJ10">
        <v>1</v>
      </c>
      <c r="AK10">
        <v>6.08</v>
      </c>
      <c r="AL10">
        <v>1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3</v>
      </c>
      <c r="AT10">
        <v>0.03</v>
      </c>
      <c r="AU10" t="s">
        <v>3</v>
      </c>
      <c r="AV10">
        <v>2</v>
      </c>
      <c r="AW10">
        <v>2</v>
      </c>
      <c r="AX10">
        <v>39487013</v>
      </c>
      <c r="AY10">
        <v>1</v>
      </c>
      <c r="AZ10">
        <v>2048</v>
      </c>
      <c r="BA10">
        <v>11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Y10*Source!I31</f>
        <v>0.06</v>
      </c>
      <c r="CY10">
        <f>AD10</f>
        <v>0</v>
      </c>
      <c r="CZ10">
        <f>AH10</f>
        <v>0</v>
      </c>
      <c r="DA10">
        <f>AL10</f>
        <v>1</v>
      </c>
      <c r="DB10">
        <v>0</v>
      </c>
    </row>
    <row r="11" spans="1:106" x14ac:dyDescent="0.2">
      <c r="A11">
        <f>ROW(Source!A31)</f>
        <v>31</v>
      </c>
      <c r="B11">
        <v>39269648</v>
      </c>
      <c r="C11">
        <v>39487011</v>
      </c>
      <c r="D11">
        <v>36882159</v>
      </c>
      <c r="E11">
        <v>1</v>
      </c>
      <c r="F11">
        <v>1</v>
      </c>
      <c r="G11">
        <v>1</v>
      </c>
      <c r="H11">
        <v>2</v>
      </c>
      <c r="I11" t="s">
        <v>892</v>
      </c>
      <c r="J11" t="s">
        <v>893</v>
      </c>
      <c r="K11" t="s">
        <v>894</v>
      </c>
      <c r="L11">
        <v>1368</v>
      </c>
      <c r="N11">
        <v>1011</v>
      </c>
      <c r="O11" t="s">
        <v>884</v>
      </c>
      <c r="P11" t="s">
        <v>884</v>
      </c>
      <c r="Q11">
        <v>1</v>
      </c>
      <c r="W11">
        <v>0</v>
      </c>
      <c r="X11">
        <v>-1718674368</v>
      </c>
      <c r="Y11">
        <v>4.0000000000000001E-3</v>
      </c>
      <c r="AA11">
        <v>0</v>
      </c>
      <c r="AB11">
        <v>680.9</v>
      </c>
      <c r="AC11">
        <v>13.5</v>
      </c>
      <c r="AD11">
        <v>0</v>
      </c>
      <c r="AE11">
        <v>0</v>
      </c>
      <c r="AF11">
        <v>111.99</v>
      </c>
      <c r="AG11">
        <v>13.5</v>
      </c>
      <c r="AH11">
        <v>0</v>
      </c>
      <c r="AI11">
        <v>1</v>
      </c>
      <c r="AJ11">
        <v>6.08</v>
      </c>
      <c r="AK11">
        <v>1</v>
      </c>
      <c r="AL11">
        <v>1</v>
      </c>
      <c r="AN11">
        <v>0</v>
      </c>
      <c r="AO11">
        <v>1</v>
      </c>
      <c r="AP11">
        <v>1</v>
      </c>
      <c r="AQ11">
        <v>0</v>
      </c>
      <c r="AR11">
        <v>0</v>
      </c>
      <c r="AS11" t="s">
        <v>3</v>
      </c>
      <c r="AT11">
        <v>0.01</v>
      </c>
      <c r="AU11" t="s">
        <v>41</v>
      </c>
      <c r="AV11">
        <v>0</v>
      </c>
      <c r="AW11">
        <v>2</v>
      </c>
      <c r="AX11">
        <v>39487014</v>
      </c>
      <c r="AY11">
        <v>1</v>
      </c>
      <c r="AZ11">
        <v>0</v>
      </c>
      <c r="BA11">
        <v>12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Y11*Source!I31</f>
        <v>8.0000000000000002E-3</v>
      </c>
      <c r="CY11">
        <f>AB11</f>
        <v>680.9</v>
      </c>
      <c r="CZ11">
        <f>AF11</f>
        <v>111.99</v>
      </c>
      <c r="DA11">
        <f>AJ11</f>
        <v>6.08</v>
      </c>
      <c r="DB11">
        <v>0</v>
      </c>
    </row>
    <row r="12" spans="1:106" x14ac:dyDescent="0.2">
      <c r="A12">
        <f>ROW(Source!A31)</f>
        <v>31</v>
      </c>
      <c r="B12">
        <v>39269648</v>
      </c>
      <c r="C12">
        <v>39487011</v>
      </c>
      <c r="D12">
        <v>36883554</v>
      </c>
      <c r="E12">
        <v>1</v>
      </c>
      <c r="F12">
        <v>1</v>
      </c>
      <c r="G12">
        <v>1</v>
      </c>
      <c r="H12">
        <v>2</v>
      </c>
      <c r="I12" t="s">
        <v>895</v>
      </c>
      <c r="J12" t="s">
        <v>896</v>
      </c>
      <c r="K12" t="s">
        <v>897</v>
      </c>
      <c r="L12">
        <v>1368</v>
      </c>
      <c r="N12">
        <v>1011</v>
      </c>
      <c r="O12" t="s">
        <v>884</v>
      </c>
      <c r="P12" t="s">
        <v>884</v>
      </c>
      <c r="Q12">
        <v>1</v>
      </c>
      <c r="W12">
        <v>0</v>
      </c>
      <c r="X12">
        <v>1372534845</v>
      </c>
      <c r="Y12">
        <v>8.0000000000000002E-3</v>
      </c>
      <c r="AA12">
        <v>0</v>
      </c>
      <c r="AB12">
        <v>399.52</v>
      </c>
      <c r="AC12">
        <v>11.6</v>
      </c>
      <c r="AD12">
        <v>0</v>
      </c>
      <c r="AE12">
        <v>0</v>
      </c>
      <c r="AF12">
        <v>65.709999999999994</v>
      </c>
      <c r="AG12">
        <v>11.6</v>
      </c>
      <c r="AH12">
        <v>0</v>
      </c>
      <c r="AI12">
        <v>1</v>
      </c>
      <c r="AJ12">
        <v>6.08</v>
      </c>
      <c r="AK12">
        <v>1</v>
      </c>
      <c r="AL12">
        <v>1</v>
      </c>
      <c r="AN12">
        <v>0</v>
      </c>
      <c r="AO12">
        <v>1</v>
      </c>
      <c r="AP12">
        <v>1</v>
      </c>
      <c r="AQ12">
        <v>0</v>
      </c>
      <c r="AR12">
        <v>0</v>
      </c>
      <c r="AS12" t="s">
        <v>3</v>
      </c>
      <c r="AT12">
        <v>0.02</v>
      </c>
      <c r="AU12" t="s">
        <v>41</v>
      </c>
      <c r="AV12">
        <v>0</v>
      </c>
      <c r="AW12">
        <v>2</v>
      </c>
      <c r="AX12">
        <v>39487015</v>
      </c>
      <c r="AY12">
        <v>1</v>
      </c>
      <c r="AZ12">
        <v>0</v>
      </c>
      <c r="BA12">
        <v>13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Y12*Source!I31</f>
        <v>1.6E-2</v>
      </c>
      <c r="CY12">
        <f>AB12</f>
        <v>399.52</v>
      </c>
      <c r="CZ12">
        <f>AF12</f>
        <v>65.709999999999994</v>
      </c>
      <c r="DA12">
        <f>AJ12</f>
        <v>6.08</v>
      </c>
      <c r="DB12">
        <v>0</v>
      </c>
    </row>
    <row r="13" spans="1:106" x14ac:dyDescent="0.2">
      <c r="A13">
        <f>ROW(Source!A31)</f>
        <v>31</v>
      </c>
      <c r="B13">
        <v>39269648</v>
      </c>
      <c r="C13">
        <v>39487011</v>
      </c>
      <c r="D13">
        <v>36883858</v>
      </c>
      <c r="E13">
        <v>1</v>
      </c>
      <c r="F13">
        <v>1</v>
      </c>
      <c r="G13">
        <v>1</v>
      </c>
      <c r="H13">
        <v>2</v>
      </c>
      <c r="I13" t="s">
        <v>898</v>
      </c>
      <c r="J13" t="s">
        <v>899</v>
      </c>
      <c r="K13" t="s">
        <v>900</v>
      </c>
      <c r="L13">
        <v>1368</v>
      </c>
      <c r="N13">
        <v>1011</v>
      </c>
      <c r="O13" t="s">
        <v>884</v>
      </c>
      <c r="P13" t="s">
        <v>884</v>
      </c>
      <c r="Q13">
        <v>1</v>
      </c>
      <c r="W13">
        <v>0</v>
      </c>
      <c r="X13">
        <v>-353815937</v>
      </c>
      <c r="Y13">
        <v>9.2000000000000012E-2</v>
      </c>
      <c r="AA13">
        <v>0</v>
      </c>
      <c r="AB13">
        <v>49.25</v>
      </c>
      <c r="AC13">
        <v>0</v>
      </c>
      <c r="AD13">
        <v>0</v>
      </c>
      <c r="AE13">
        <v>0</v>
      </c>
      <c r="AF13">
        <v>8.1</v>
      </c>
      <c r="AG13">
        <v>0</v>
      </c>
      <c r="AH13">
        <v>0</v>
      </c>
      <c r="AI13">
        <v>1</v>
      </c>
      <c r="AJ13">
        <v>6.08</v>
      </c>
      <c r="AK13">
        <v>1</v>
      </c>
      <c r="AL13">
        <v>1</v>
      </c>
      <c r="AN13">
        <v>0</v>
      </c>
      <c r="AO13">
        <v>1</v>
      </c>
      <c r="AP13">
        <v>1</v>
      </c>
      <c r="AQ13">
        <v>0</v>
      </c>
      <c r="AR13">
        <v>0</v>
      </c>
      <c r="AS13" t="s">
        <v>3</v>
      </c>
      <c r="AT13">
        <v>0.23</v>
      </c>
      <c r="AU13" t="s">
        <v>41</v>
      </c>
      <c r="AV13">
        <v>0</v>
      </c>
      <c r="AW13">
        <v>2</v>
      </c>
      <c r="AX13">
        <v>39487016</v>
      </c>
      <c r="AY13">
        <v>1</v>
      </c>
      <c r="AZ13">
        <v>0</v>
      </c>
      <c r="BA13">
        <v>14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Y13*Source!I31</f>
        <v>0.18400000000000002</v>
      </c>
      <c r="CY13">
        <f>AB13</f>
        <v>49.25</v>
      </c>
      <c r="CZ13">
        <f>AF13</f>
        <v>8.1</v>
      </c>
      <c r="DA13">
        <f>AJ13</f>
        <v>6.08</v>
      </c>
      <c r="DB13">
        <v>0</v>
      </c>
    </row>
    <row r="14" spans="1:106" x14ac:dyDescent="0.2">
      <c r="A14">
        <f>ROW(Source!A31)</f>
        <v>31</v>
      </c>
      <c r="B14">
        <v>39269648</v>
      </c>
      <c r="C14">
        <v>39487011</v>
      </c>
      <c r="D14">
        <v>36803269</v>
      </c>
      <c r="E14">
        <v>1</v>
      </c>
      <c r="F14">
        <v>1</v>
      </c>
      <c r="G14">
        <v>1</v>
      </c>
      <c r="H14">
        <v>3</v>
      </c>
      <c r="I14" t="s">
        <v>901</v>
      </c>
      <c r="J14" t="s">
        <v>902</v>
      </c>
      <c r="K14" t="s">
        <v>903</v>
      </c>
      <c r="L14">
        <v>1348</v>
      </c>
      <c r="N14">
        <v>1009</v>
      </c>
      <c r="O14" t="s">
        <v>219</v>
      </c>
      <c r="P14" t="s">
        <v>219</v>
      </c>
      <c r="Q14">
        <v>1000</v>
      </c>
      <c r="W14">
        <v>0</v>
      </c>
      <c r="X14">
        <v>-1068056325</v>
      </c>
      <c r="Y14">
        <v>0</v>
      </c>
      <c r="AA14">
        <v>63000.959999999999</v>
      </c>
      <c r="AB14">
        <v>0</v>
      </c>
      <c r="AC14">
        <v>0</v>
      </c>
      <c r="AD14">
        <v>0</v>
      </c>
      <c r="AE14">
        <v>10362</v>
      </c>
      <c r="AF14">
        <v>0</v>
      </c>
      <c r="AG14">
        <v>0</v>
      </c>
      <c r="AH14">
        <v>0</v>
      </c>
      <c r="AI14">
        <v>6.08</v>
      </c>
      <c r="AJ14">
        <v>1</v>
      </c>
      <c r="AK14">
        <v>1</v>
      </c>
      <c r="AL14">
        <v>1</v>
      </c>
      <c r="AN14">
        <v>0</v>
      </c>
      <c r="AO14">
        <v>1</v>
      </c>
      <c r="AP14">
        <v>1</v>
      </c>
      <c r="AQ14">
        <v>0</v>
      </c>
      <c r="AR14">
        <v>0</v>
      </c>
      <c r="AS14" t="s">
        <v>3</v>
      </c>
      <c r="AT14">
        <v>2.2000000000000001E-4</v>
      </c>
      <c r="AU14" t="s">
        <v>40</v>
      </c>
      <c r="AV14">
        <v>0</v>
      </c>
      <c r="AW14">
        <v>2</v>
      </c>
      <c r="AX14">
        <v>39487017</v>
      </c>
      <c r="AY14">
        <v>1</v>
      </c>
      <c r="AZ14">
        <v>0</v>
      </c>
      <c r="BA14">
        <v>15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Y14*Source!I31</f>
        <v>0</v>
      </c>
      <c r="CY14">
        <f>AA14</f>
        <v>63000.959999999999</v>
      </c>
      <c r="CZ14">
        <f>AE14</f>
        <v>10362</v>
      </c>
      <c r="DA14">
        <f>AI14</f>
        <v>6.08</v>
      </c>
      <c r="DB14">
        <v>0</v>
      </c>
    </row>
    <row r="15" spans="1:106" x14ac:dyDescent="0.2">
      <c r="A15">
        <f>ROW(Source!A31)</f>
        <v>31</v>
      </c>
      <c r="B15">
        <v>39269648</v>
      </c>
      <c r="C15">
        <v>39487011</v>
      </c>
      <c r="D15">
        <v>36804447</v>
      </c>
      <c r="E15">
        <v>1</v>
      </c>
      <c r="F15">
        <v>1</v>
      </c>
      <c r="G15">
        <v>1</v>
      </c>
      <c r="H15">
        <v>3</v>
      </c>
      <c r="I15" t="s">
        <v>904</v>
      </c>
      <c r="J15" t="s">
        <v>905</v>
      </c>
      <c r="K15" t="s">
        <v>906</v>
      </c>
      <c r="L15">
        <v>1348</v>
      </c>
      <c r="N15">
        <v>1009</v>
      </c>
      <c r="O15" t="s">
        <v>219</v>
      </c>
      <c r="P15" t="s">
        <v>219</v>
      </c>
      <c r="Q15">
        <v>1000</v>
      </c>
      <c r="W15">
        <v>0</v>
      </c>
      <c r="X15">
        <v>-437906794</v>
      </c>
      <c r="Y15">
        <v>0</v>
      </c>
      <c r="AA15">
        <v>54963.26</v>
      </c>
      <c r="AB15">
        <v>0</v>
      </c>
      <c r="AC15">
        <v>0</v>
      </c>
      <c r="AD15">
        <v>0</v>
      </c>
      <c r="AE15">
        <v>9040.01</v>
      </c>
      <c r="AF15">
        <v>0</v>
      </c>
      <c r="AG15">
        <v>0</v>
      </c>
      <c r="AH15">
        <v>0</v>
      </c>
      <c r="AI15">
        <v>6.08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3</v>
      </c>
      <c r="AT15">
        <v>8.9999999999999998E-4</v>
      </c>
      <c r="AU15" t="s">
        <v>40</v>
      </c>
      <c r="AV15">
        <v>0</v>
      </c>
      <c r="AW15">
        <v>2</v>
      </c>
      <c r="AX15">
        <v>39487018</v>
      </c>
      <c r="AY15">
        <v>1</v>
      </c>
      <c r="AZ15">
        <v>0</v>
      </c>
      <c r="BA15">
        <v>16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Y15*Source!I31</f>
        <v>0</v>
      </c>
      <c r="CY15">
        <f>AA15</f>
        <v>54963.26</v>
      </c>
      <c r="CZ15">
        <f>AE15</f>
        <v>9040.01</v>
      </c>
      <c r="DA15">
        <f>AI15</f>
        <v>6.08</v>
      </c>
      <c r="DB15">
        <v>0</v>
      </c>
    </row>
    <row r="16" spans="1:106" x14ac:dyDescent="0.2">
      <c r="A16">
        <f>ROW(Source!A31)</f>
        <v>31</v>
      </c>
      <c r="B16">
        <v>39269648</v>
      </c>
      <c r="C16">
        <v>39487011</v>
      </c>
      <c r="D16">
        <v>36826587</v>
      </c>
      <c r="E16">
        <v>1</v>
      </c>
      <c r="F16">
        <v>1</v>
      </c>
      <c r="G16">
        <v>1</v>
      </c>
      <c r="H16">
        <v>3</v>
      </c>
      <c r="I16" t="s">
        <v>907</v>
      </c>
      <c r="J16" t="s">
        <v>908</v>
      </c>
      <c r="K16" t="s">
        <v>909</v>
      </c>
      <c r="L16">
        <v>1348</v>
      </c>
      <c r="N16">
        <v>1009</v>
      </c>
      <c r="O16" t="s">
        <v>219</v>
      </c>
      <c r="P16" t="s">
        <v>219</v>
      </c>
      <c r="Q16">
        <v>1000</v>
      </c>
      <c r="W16">
        <v>0</v>
      </c>
      <c r="X16">
        <v>1969538235</v>
      </c>
      <c r="Y16">
        <v>0</v>
      </c>
      <c r="AA16">
        <v>39573.199999999997</v>
      </c>
      <c r="AB16">
        <v>0</v>
      </c>
      <c r="AC16">
        <v>0</v>
      </c>
      <c r="AD16">
        <v>0</v>
      </c>
      <c r="AE16">
        <v>6508.75</v>
      </c>
      <c r="AF16">
        <v>0</v>
      </c>
      <c r="AG16">
        <v>0</v>
      </c>
      <c r="AH16">
        <v>0</v>
      </c>
      <c r="AI16">
        <v>6.08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1</v>
      </c>
      <c r="AQ16">
        <v>0</v>
      </c>
      <c r="AR16">
        <v>0</v>
      </c>
      <c r="AS16" t="s">
        <v>3</v>
      </c>
      <c r="AT16">
        <v>8.4999999999999995E-4</v>
      </c>
      <c r="AU16" t="s">
        <v>40</v>
      </c>
      <c r="AV16">
        <v>0</v>
      </c>
      <c r="AW16">
        <v>2</v>
      </c>
      <c r="AX16">
        <v>39487020</v>
      </c>
      <c r="AY16">
        <v>1</v>
      </c>
      <c r="AZ16">
        <v>0</v>
      </c>
      <c r="BA16">
        <v>18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Y16*Source!I31</f>
        <v>0</v>
      </c>
      <c r="CY16">
        <f>AA16</f>
        <v>39573.199999999997</v>
      </c>
      <c r="CZ16">
        <f>AE16</f>
        <v>6508.75</v>
      </c>
      <c r="DA16">
        <f>AI16</f>
        <v>6.08</v>
      </c>
      <c r="DB16">
        <v>0</v>
      </c>
    </row>
    <row r="17" spans="1:106" x14ac:dyDescent="0.2">
      <c r="A17">
        <f>ROW(Source!A32)</f>
        <v>32</v>
      </c>
      <c r="B17">
        <v>39269648</v>
      </c>
      <c r="C17">
        <v>39270625</v>
      </c>
      <c r="D17">
        <v>37064998</v>
      </c>
      <c r="E17">
        <v>1</v>
      </c>
      <c r="F17">
        <v>1</v>
      </c>
      <c r="G17">
        <v>1</v>
      </c>
      <c r="H17">
        <v>1</v>
      </c>
      <c r="I17" t="s">
        <v>885</v>
      </c>
      <c r="J17" t="s">
        <v>3</v>
      </c>
      <c r="K17" t="s">
        <v>886</v>
      </c>
      <c r="L17">
        <v>1191</v>
      </c>
      <c r="N17">
        <v>1013</v>
      </c>
      <c r="O17" t="s">
        <v>878</v>
      </c>
      <c r="P17" t="s">
        <v>878</v>
      </c>
      <c r="Q17">
        <v>1</v>
      </c>
      <c r="W17">
        <v>0</v>
      </c>
      <c r="X17">
        <v>735429535</v>
      </c>
      <c r="Y17">
        <v>3.77</v>
      </c>
      <c r="AA17">
        <v>0</v>
      </c>
      <c r="AB17">
        <v>0</v>
      </c>
      <c r="AC17">
        <v>0</v>
      </c>
      <c r="AD17">
        <v>47.42</v>
      </c>
      <c r="AE17">
        <v>0</v>
      </c>
      <c r="AF17">
        <v>0</v>
      </c>
      <c r="AG17">
        <v>0</v>
      </c>
      <c r="AH17">
        <v>7.8</v>
      </c>
      <c r="AI17">
        <v>1</v>
      </c>
      <c r="AJ17">
        <v>1</v>
      </c>
      <c r="AK17">
        <v>1</v>
      </c>
      <c r="AL17">
        <v>6.08</v>
      </c>
      <c r="AN17">
        <v>0</v>
      </c>
      <c r="AO17">
        <v>1</v>
      </c>
      <c r="AP17">
        <v>0</v>
      </c>
      <c r="AQ17">
        <v>0</v>
      </c>
      <c r="AR17">
        <v>0</v>
      </c>
      <c r="AS17" t="s">
        <v>3</v>
      </c>
      <c r="AT17">
        <v>3.77</v>
      </c>
      <c r="AU17" t="s">
        <v>3</v>
      </c>
      <c r="AV17">
        <v>1</v>
      </c>
      <c r="AW17">
        <v>2</v>
      </c>
      <c r="AX17">
        <v>39270627</v>
      </c>
      <c r="AY17">
        <v>1</v>
      </c>
      <c r="AZ17">
        <v>0</v>
      </c>
      <c r="BA17">
        <v>20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Y17*Source!I32</f>
        <v>6.1601799999999995</v>
      </c>
      <c r="CY17">
        <f>AD17</f>
        <v>47.42</v>
      </c>
      <c r="CZ17">
        <f>AH17</f>
        <v>7.8</v>
      </c>
      <c r="DA17">
        <f>AL17</f>
        <v>6.08</v>
      </c>
      <c r="DB17">
        <v>0</v>
      </c>
    </row>
    <row r="18" spans="1:106" x14ac:dyDescent="0.2">
      <c r="A18">
        <f>ROW(Source!A33)</f>
        <v>33</v>
      </c>
      <c r="B18">
        <v>39269648</v>
      </c>
      <c r="C18">
        <v>39270629</v>
      </c>
      <c r="D18">
        <v>37064998</v>
      </c>
      <c r="E18">
        <v>1</v>
      </c>
      <c r="F18">
        <v>1</v>
      </c>
      <c r="G18">
        <v>1</v>
      </c>
      <c r="H18">
        <v>1</v>
      </c>
      <c r="I18" t="s">
        <v>885</v>
      </c>
      <c r="J18" t="s">
        <v>3</v>
      </c>
      <c r="K18" t="s">
        <v>886</v>
      </c>
      <c r="L18">
        <v>1191</v>
      </c>
      <c r="N18">
        <v>1013</v>
      </c>
      <c r="O18" t="s">
        <v>878</v>
      </c>
      <c r="P18" t="s">
        <v>878</v>
      </c>
      <c r="Q18">
        <v>1</v>
      </c>
      <c r="W18">
        <v>0</v>
      </c>
      <c r="X18">
        <v>735429535</v>
      </c>
      <c r="Y18">
        <v>7.67</v>
      </c>
      <c r="AA18">
        <v>0</v>
      </c>
      <c r="AB18">
        <v>0</v>
      </c>
      <c r="AC18">
        <v>0</v>
      </c>
      <c r="AD18">
        <v>47.42</v>
      </c>
      <c r="AE18">
        <v>0</v>
      </c>
      <c r="AF18">
        <v>0</v>
      </c>
      <c r="AG18">
        <v>0</v>
      </c>
      <c r="AH18">
        <v>7.8</v>
      </c>
      <c r="AI18">
        <v>1</v>
      </c>
      <c r="AJ18">
        <v>1</v>
      </c>
      <c r="AK18">
        <v>1</v>
      </c>
      <c r="AL18">
        <v>6.08</v>
      </c>
      <c r="AN18">
        <v>0</v>
      </c>
      <c r="AO18">
        <v>1</v>
      </c>
      <c r="AP18">
        <v>0</v>
      </c>
      <c r="AQ18">
        <v>0</v>
      </c>
      <c r="AR18">
        <v>0</v>
      </c>
      <c r="AS18" t="s">
        <v>3</v>
      </c>
      <c r="AT18">
        <v>7.67</v>
      </c>
      <c r="AU18" t="s">
        <v>3</v>
      </c>
      <c r="AV18">
        <v>1</v>
      </c>
      <c r="AW18">
        <v>2</v>
      </c>
      <c r="AX18">
        <v>39270631</v>
      </c>
      <c r="AY18">
        <v>1</v>
      </c>
      <c r="AZ18">
        <v>0</v>
      </c>
      <c r="BA18">
        <v>22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Y18*Source!I33</f>
        <v>0.76086399999999998</v>
      </c>
      <c r="CY18">
        <f>AD18</f>
        <v>47.42</v>
      </c>
      <c r="CZ18">
        <f>AH18</f>
        <v>7.8</v>
      </c>
      <c r="DA18">
        <f>AL18</f>
        <v>6.08</v>
      </c>
      <c r="DB18">
        <v>0</v>
      </c>
    </row>
    <row r="19" spans="1:106" x14ac:dyDescent="0.2">
      <c r="A19">
        <f>ROW(Source!A34)</f>
        <v>34</v>
      </c>
      <c r="B19">
        <v>39269648</v>
      </c>
      <c r="C19">
        <v>39270633</v>
      </c>
      <c r="D19">
        <v>37068121</v>
      </c>
      <c r="E19">
        <v>1</v>
      </c>
      <c r="F19">
        <v>1</v>
      </c>
      <c r="G19">
        <v>1</v>
      </c>
      <c r="H19">
        <v>1</v>
      </c>
      <c r="I19" t="s">
        <v>910</v>
      </c>
      <c r="J19" t="s">
        <v>3</v>
      </c>
      <c r="K19" t="s">
        <v>911</v>
      </c>
      <c r="L19">
        <v>1191</v>
      </c>
      <c r="N19">
        <v>1013</v>
      </c>
      <c r="O19" t="s">
        <v>878</v>
      </c>
      <c r="P19" t="s">
        <v>878</v>
      </c>
      <c r="Q19">
        <v>1</v>
      </c>
      <c r="W19">
        <v>0</v>
      </c>
      <c r="X19">
        <v>-1366118074</v>
      </c>
      <c r="Y19">
        <v>125.57</v>
      </c>
      <c r="AA19">
        <v>0</v>
      </c>
      <c r="AB19">
        <v>0</v>
      </c>
      <c r="AC19">
        <v>0</v>
      </c>
      <c r="AD19">
        <v>48.28</v>
      </c>
      <c r="AE19">
        <v>0</v>
      </c>
      <c r="AF19">
        <v>0</v>
      </c>
      <c r="AG19">
        <v>0</v>
      </c>
      <c r="AH19">
        <v>7.94</v>
      </c>
      <c r="AI19">
        <v>1</v>
      </c>
      <c r="AJ19">
        <v>1</v>
      </c>
      <c r="AK19">
        <v>1</v>
      </c>
      <c r="AL19">
        <v>6.08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3</v>
      </c>
      <c r="AT19">
        <v>125.57</v>
      </c>
      <c r="AU19" t="s">
        <v>3</v>
      </c>
      <c r="AV19">
        <v>1</v>
      </c>
      <c r="AW19">
        <v>2</v>
      </c>
      <c r="AX19">
        <v>39270636</v>
      </c>
      <c r="AY19">
        <v>1</v>
      </c>
      <c r="AZ19">
        <v>0</v>
      </c>
      <c r="BA19">
        <v>24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Y19*Source!I34</f>
        <v>5.2739399999999996</v>
      </c>
      <c r="CY19">
        <f>AD19</f>
        <v>48.28</v>
      </c>
      <c r="CZ19">
        <f>AH19</f>
        <v>7.94</v>
      </c>
      <c r="DA19">
        <f>AL19</f>
        <v>6.08</v>
      </c>
      <c r="DB19">
        <v>0</v>
      </c>
    </row>
    <row r="20" spans="1:106" x14ac:dyDescent="0.2">
      <c r="A20">
        <f>ROW(Source!A34)</f>
        <v>34</v>
      </c>
      <c r="B20">
        <v>39269648</v>
      </c>
      <c r="C20">
        <v>39270633</v>
      </c>
      <c r="D20">
        <v>36882356</v>
      </c>
      <c r="E20">
        <v>1</v>
      </c>
      <c r="F20">
        <v>1</v>
      </c>
      <c r="G20">
        <v>1</v>
      </c>
      <c r="H20">
        <v>2</v>
      </c>
      <c r="I20" t="s">
        <v>887</v>
      </c>
      <c r="J20" t="s">
        <v>888</v>
      </c>
      <c r="K20" t="s">
        <v>889</v>
      </c>
      <c r="L20">
        <v>1368</v>
      </c>
      <c r="N20">
        <v>1011</v>
      </c>
      <c r="O20" t="s">
        <v>884</v>
      </c>
      <c r="P20" t="s">
        <v>884</v>
      </c>
      <c r="Q20">
        <v>1</v>
      </c>
      <c r="W20">
        <v>0</v>
      </c>
      <c r="X20">
        <v>1047452784</v>
      </c>
      <c r="Y20">
        <v>6.16</v>
      </c>
      <c r="AA20">
        <v>0</v>
      </c>
      <c r="AB20">
        <v>10.34</v>
      </c>
      <c r="AC20">
        <v>0</v>
      </c>
      <c r="AD20">
        <v>0</v>
      </c>
      <c r="AE20">
        <v>0</v>
      </c>
      <c r="AF20">
        <v>1.7</v>
      </c>
      <c r="AG20">
        <v>0</v>
      </c>
      <c r="AH20">
        <v>0</v>
      </c>
      <c r="AI20">
        <v>1</v>
      </c>
      <c r="AJ20">
        <v>6.08</v>
      </c>
      <c r="AK20">
        <v>1</v>
      </c>
      <c r="AL20">
        <v>1</v>
      </c>
      <c r="AN20">
        <v>0</v>
      </c>
      <c r="AO20">
        <v>1</v>
      </c>
      <c r="AP20">
        <v>0</v>
      </c>
      <c r="AQ20">
        <v>0</v>
      </c>
      <c r="AR20">
        <v>0</v>
      </c>
      <c r="AS20" t="s">
        <v>3</v>
      </c>
      <c r="AT20">
        <v>6.16</v>
      </c>
      <c r="AU20" t="s">
        <v>3</v>
      </c>
      <c r="AV20">
        <v>0</v>
      </c>
      <c r="AW20">
        <v>2</v>
      </c>
      <c r="AX20">
        <v>39270637</v>
      </c>
      <c r="AY20">
        <v>1</v>
      </c>
      <c r="AZ20">
        <v>0</v>
      </c>
      <c r="BA20">
        <v>25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Y20*Source!I34</f>
        <v>0.25872000000000001</v>
      </c>
      <c r="CY20">
        <f>AB20</f>
        <v>10.34</v>
      </c>
      <c r="CZ20">
        <f>AF20</f>
        <v>1.7</v>
      </c>
      <c r="DA20">
        <f>AJ20</f>
        <v>6.08</v>
      </c>
      <c r="DB20">
        <v>0</v>
      </c>
    </row>
    <row r="21" spans="1:106" x14ac:dyDescent="0.2">
      <c r="A21">
        <f>ROW(Source!A37)</f>
        <v>37</v>
      </c>
      <c r="B21">
        <v>39269648</v>
      </c>
      <c r="C21">
        <v>39270641</v>
      </c>
      <c r="D21">
        <v>37080781</v>
      </c>
      <c r="E21">
        <v>1</v>
      </c>
      <c r="F21">
        <v>1</v>
      </c>
      <c r="G21">
        <v>1</v>
      </c>
      <c r="H21">
        <v>1</v>
      </c>
      <c r="I21" t="s">
        <v>912</v>
      </c>
      <c r="J21" t="s">
        <v>3</v>
      </c>
      <c r="K21" t="s">
        <v>913</v>
      </c>
      <c r="L21">
        <v>1191</v>
      </c>
      <c r="N21">
        <v>1013</v>
      </c>
      <c r="O21" t="s">
        <v>878</v>
      </c>
      <c r="P21" t="s">
        <v>878</v>
      </c>
      <c r="Q21">
        <v>1</v>
      </c>
      <c r="W21">
        <v>0</v>
      </c>
      <c r="X21">
        <v>912892513</v>
      </c>
      <c r="Y21">
        <v>2.76</v>
      </c>
      <c r="AA21">
        <v>0</v>
      </c>
      <c r="AB21">
        <v>0</v>
      </c>
      <c r="AC21">
        <v>0</v>
      </c>
      <c r="AD21">
        <v>60.31</v>
      </c>
      <c r="AE21">
        <v>0</v>
      </c>
      <c r="AF21">
        <v>0</v>
      </c>
      <c r="AG21">
        <v>0</v>
      </c>
      <c r="AH21">
        <v>9.92</v>
      </c>
      <c r="AI21">
        <v>1</v>
      </c>
      <c r="AJ21">
        <v>1</v>
      </c>
      <c r="AK21">
        <v>1</v>
      </c>
      <c r="AL21">
        <v>6.08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3</v>
      </c>
      <c r="AT21">
        <v>2.4</v>
      </c>
      <c r="AU21" t="s">
        <v>82</v>
      </c>
      <c r="AV21">
        <v>1</v>
      </c>
      <c r="AW21">
        <v>2</v>
      </c>
      <c r="AX21">
        <v>39270652</v>
      </c>
      <c r="AY21">
        <v>1</v>
      </c>
      <c r="AZ21">
        <v>0</v>
      </c>
      <c r="BA21">
        <v>27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Y21*Source!I37</f>
        <v>28.4832</v>
      </c>
      <c r="CY21">
        <f>AD21</f>
        <v>60.31</v>
      </c>
      <c r="CZ21">
        <f>AH21</f>
        <v>9.92</v>
      </c>
      <c r="DA21">
        <f>AL21</f>
        <v>6.08</v>
      </c>
      <c r="DB21">
        <v>0</v>
      </c>
    </row>
    <row r="22" spans="1:106" x14ac:dyDescent="0.2">
      <c r="A22">
        <f>ROW(Source!A37)</f>
        <v>37</v>
      </c>
      <c r="B22">
        <v>39269648</v>
      </c>
      <c r="C22">
        <v>39270641</v>
      </c>
      <c r="D22">
        <v>37064876</v>
      </c>
      <c r="E22">
        <v>1</v>
      </c>
      <c r="F22">
        <v>1</v>
      </c>
      <c r="G22">
        <v>1</v>
      </c>
      <c r="H22">
        <v>1</v>
      </c>
      <c r="I22" t="s">
        <v>879</v>
      </c>
      <c r="J22" t="s">
        <v>3</v>
      </c>
      <c r="K22" t="s">
        <v>880</v>
      </c>
      <c r="L22">
        <v>1191</v>
      </c>
      <c r="N22">
        <v>1013</v>
      </c>
      <c r="O22" t="s">
        <v>878</v>
      </c>
      <c r="P22" t="s">
        <v>878</v>
      </c>
      <c r="Q22">
        <v>1</v>
      </c>
      <c r="W22">
        <v>0</v>
      </c>
      <c r="X22">
        <v>-1417349443</v>
      </c>
      <c r="Y22">
        <v>0.17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1</v>
      </c>
      <c r="AJ22">
        <v>1</v>
      </c>
      <c r="AK22">
        <v>6.08</v>
      </c>
      <c r="AL22">
        <v>1</v>
      </c>
      <c r="AN22">
        <v>0</v>
      </c>
      <c r="AO22">
        <v>1</v>
      </c>
      <c r="AP22">
        <v>0</v>
      </c>
      <c r="AQ22">
        <v>0</v>
      </c>
      <c r="AR22">
        <v>0</v>
      </c>
      <c r="AS22" t="s">
        <v>3</v>
      </c>
      <c r="AT22">
        <v>0.17</v>
      </c>
      <c r="AU22" t="s">
        <v>3</v>
      </c>
      <c r="AV22">
        <v>2</v>
      </c>
      <c r="AW22">
        <v>2</v>
      </c>
      <c r="AX22">
        <v>39270653</v>
      </c>
      <c r="AY22">
        <v>1</v>
      </c>
      <c r="AZ22">
        <v>2048</v>
      </c>
      <c r="BA22">
        <v>28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Y22*Source!I37</f>
        <v>1.7544000000000002</v>
      </c>
      <c r="CY22">
        <f>AD22</f>
        <v>0</v>
      </c>
      <c r="CZ22">
        <f>AH22</f>
        <v>0</v>
      </c>
      <c r="DA22">
        <f>AL22</f>
        <v>1</v>
      </c>
      <c r="DB22">
        <v>0</v>
      </c>
    </row>
    <row r="23" spans="1:106" x14ac:dyDescent="0.2">
      <c r="A23">
        <f>ROW(Source!A37)</f>
        <v>37</v>
      </c>
      <c r="B23">
        <v>39269648</v>
      </c>
      <c r="C23">
        <v>39270641</v>
      </c>
      <c r="D23">
        <v>36883554</v>
      </c>
      <c r="E23">
        <v>1</v>
      </c>
      <c r="F23">
        <v>1</v>
      </c>
      <c r="G23">
        <v>1</v>
      </c>
      <c r="H23">
        <v>2</v>
      </c>
      <c r="I23" t="s">
        <v>895</v>
      </c>
      <c r="J23" t="s">
        <v>896</v>
      </c>
      <c r="K23" t="s">
        <v>897</v>
      </c>
      <c r="L23">
        <v>1368</v>
      </c>
      <c r="N23">
        <v>1011</v>
      </c>
      <c r="O23" t="s">
        <v>884</v>
      </c>
      <c r="P23" t="s">
        <v>884</v>
      </c>
      <c r="Q23">
        <v>1</v>
      </c>
      <c r="W23">
        <v>0</v>
      </c>
      <c r="X23">
        <v>1372534845</v>
      </c>
      <c r="Y23">
        <v>0.21250000000000002</v>
      </c>
      <c r="AA23">
        <v>0</v>
      </c>
      <c r="AB23">
        <v>399.52</v>
      </c>
      <c r="AC23">
        <v>11.6</v>
      </c>
      <c r="AD23">
        <v>0</v>
      </c>
      <c r="AE23">
        <v>0</v>
      </c>
      <c r="AF23">
        <v>65.709999999999994</v>
      </c>
      <c r="AG23">
        <v>11.6</v>
      </c>
      <c r="AH23">
        <v>0</v>
      </c>
      <c r="AI23">
        <v>1</v>
      </c>
      <c r="AJ23">
        <v>6.08</v>
      </c>
      <c r="AK23">
        <v>1</v>
      </c>
      <c r="AL23">
        <v>1</v>
      </c>
      <c r="AN23">
        <v>0</v>
      </c>
      <c r="AO23">
        <v>1</v>
      </c>
      <c r="AP23">
        <v>1</v>
      </c>
      <c r="AQ23">
        <v>0</v>
      </c>
      <c r="AR23">
        <v>0</v>
      </c>
      <c r="AS23" t="s">
        <v>3</v>
      </c>
      <c r="AT23">
        <v>0.17</v>
      </c>
      <c r="AU23" t="s">
        <v>81</v>
      </c>
      <c r="AV23">
        <v>0</v>
      </c>
      <c r="AW23">
        <v>2</v>
      </c>
      <c r="AX23">
        <v>39270654</v>
      </c>
      <c r="AY23">
        <v>1</v>
      </c>
      <c r="AZ23">
        <v>0</v>
      </c>
      <c r="BA23">
        <v>29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Y23*Source!I37</f>
        <v>2.1930000000000005</v>
      </c>
      <c r="CY23">
        <f>AB23</f>
        <v>399.52</v>
      </c>
      <c r="CZ23">
        <f>AF23</f>
        <v>65.709999999999994</v>
      </c>
      <c r="DA23">
        <f>AJ23</f>
        <v>6.08</v>
      </c>
      <c r="DB23">
        <v>0</v>
      </c>
    </row>
    <row r="24" spans="1:106" x14ac:dyDescent="0.2">
      <c r="A24">
        <f>ROW(Source!A37)</f>
        <v>37</v>
      </c>
      <c r="B24">
        <v>39269648</v>
      </c>
      <c r="C24">
        <v>39270641</v>
      </c>
      <c r="D24">
        <v>36883858</v>
      </c>
      <c r="E24">
        <v>1</v>
      </c>
      <c r="F24">
        <v>1</v>
      </c>
      <c r="G24">
        <v>1</v>
      </c>
      <c r="H24">
        <v>2</v>
      </c>
      <c r="I24" t="s">
        <v>898</v>
      </c>
      <c r="J24" t="s">
        <v>899</v>
      </c>
      <c r="K24" t="s">
        <v>900</v>
      </c>
      <c r="L24">
        <v>1368</v>
      </c>
      <c r="N24">
        <v>1011</v>
      </c>
      <c r="O24" t="s">
        <v>884</v>
      </c>
      <c r="P24" t="s">
        <v>884</v>
      </c>
      <c r="Q24">
        <v>1</v>
      </c>
      <c r="W24">
        <v>0</v>
      </c>
      <c r="X24">
        <v>-353815937</v>
      </c>
      <c r="Y24">
        <v>0.5</v>
      </c>
      <c r="AA24">
        <v>0</v>
      </c>
      <c r="AB24">
        <v>49.25</v>
      </c>
      <c r="AC24">
        <v>0</v>
      </c>
      <c r="AD24">
        <v>0</v>
      </c>
      <c r="AE24">
        <v>0</v>
      </c>
      <c r="AF24">
        <v>8.1</v>
      </c>
      <c r="AG24">
        <v>0</v>
      </c>
      <c r="AH24">
        <v>0</v>
      </c>
      <c r="AI24">
        <v>1</v>
      </c>
      <c r="AJ24">
        <v>6.08</v>
      </c>
      <c r="AK24">
        <v>1</v>
      </c>
      <c r="AL24">
        <v>1</v>
      </c>
      <c r="AN24">
        <v>0</v>
      </c>
      <c r="AO24">
        <v>1</v>
      </c>
      <c r="AP24">
        <v>1</v>
      </c>
      <c r="AQ24">
        <v>0</v>
      </c>
      <c r="AR24">
        <v>0</v>
      </c>
      <c r="AS24" t="s">
        <v>3</v>
      </c>
      <c r="AT24">
        <v>0.4</v>
      </c>
      <c r="AU24" t="s">
        <v>81</v>
      </c>
      <c r="AV24">
        <v>0</v>
      </c>
      <c r="AW24">
        <v>2</v>
      </c>
      <c r="AX24">
        <v>39270655</v>
      </c>
      <c r="AY24">
        <v>1</v>
      </c>
      <c r="AZ24">
        <v>0</v>
      </c>
      <c r="BA24">
        <v>30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Y24*Source!I37</f>
        <v>5.16</v>
      </c>
      <c r="CY24">
        <f>AB24</f>
        <v>49.25</v>
      </c>
      <c r="CZ24">
        <f>AF24</f>
        <v>8.1</v>
      </c>
      <c r="DA24">
        <f>AJ24</f>
        <v>6.08</v>
      </c>
      <c r="DB24">
        <v>0</v>
      </c>
    </row>
    <row r="25" spans="1:106" x14ac:dyDescent="0.2">
      <c r="A25">
        <f>ROW(Source!A37)</f>
        <v>37</v>
      </c>
      <c r="B25">
        <v>39269648</v>
      </c>
      <c r="C25">
        <v>39270641</v>
      </c>
      <c r="D25">
        <v>36801844</v>
      </c>
      <c r="E25">
        <v>1</v>
      </c>
      <c r="F25">
        <v>1</v>
      </c>
      <c r="G25">
        <v>1</v>
      </c>
      <c r="H25">
        <v>3</v>
      </c>
      <c r="I25" t="s">
        <v>87</v>
      </c>
      <c r="J25" t="s">
        <v>90</v>
      </c>
      <c r="K25" t="s">
        <v>88</v>
      </c>
      <c r="L25">
        <v>1035</v>
      </c>
      <c r="N25">
        <v>1013</v>
      </c>
      <c r="O25" t="s">
        <v>89</v>
      </c>
      <c r="P25" t="s">
        <v>89</v>
      </c>
      <c r="Q25">
        <v>1</v>
      </c>
      <c r="W25">
        <v>0</v>
      </c>
      <c r="X25">
        <v>-1514276406</v>
      </c>
      <c r="Y25">
        <v>0.29069800000000001</v>
      </c>
      <c r="AA25">
        <v>575.65</v>
      </c>
      <c r="AB25">
        <v>0</v>
      </c>
      <c r="AC25">
        <v>0</v>
      </c>
      <c r="AD25">
        <v>0</v>
      </c>
      <c r="AE25">
        <v>94.68</v>
      </c>
      <c r="AF25">
        <v>0</v>
      </c>
      <c r="AG25">
        <v>0</v>
      </c>
      <c r="AH25">
        <v>0</v>
      </c>
      <c r="AI25">
        <v>6.08</v>
      </c>
      <c r="AJ25">
        <v>1</v>
      </c>
      <c r="AK25">
        <v>1</v>
      </c>
      <c r="AL25">
        <v>1</v>
      </c>
      <c r="AN25">
        <v>0</v>
      </c>
      <c r="AO25">
        <v>0</v>
      </c>
      <c r="AP25">
        <v>0</v>
      </c>
      <c r="AQ25">
        <v>0</v>
      </c>
      <c r="AR25">
        <v>0</v>
      </c>
      <c r="AS25" t="s">
        <v>3</v>
      </c>
      <c r="AT25">
        <v>0.29069800000000001</v>
      </c>
      <c r="AU25" t="s">
        <v>3</v>
      </c>
      <c r="AV25">
        <v>0</v>
      </c>
      <c r="AW25">
        <v>1</v>
      </c>
      <c r="AX25">
        <v>-1</v>
      </c>
      <c r="AY25">
        <v>0</v>
      </c>
      <c r="AZ25">
        <v>0</v>
      </c>
      <c r="BA25" t="s">
        <v>3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Y25*Source!I37</f>
        <v>3.00000336</v>
      </c>
      <c r="CY25">
        <f t="shared" ref="CY25:CY30" si="0">AA25</f>
        <v>575.65</v>
      </c>
      <c r="CZ25">
        <f t="shared" ref="CZ25:CZ30" si="1">AE25</f>
        <v>94.68</v>
      </c>
      <c r="DA25">
        <f t="shared" ref="DA25:DA30" si="2">AI25</f>
        <v>6.08</v>
      </c>
      <c r="DB25">
        <v>0</v>
      </c>
    </row>
    <row r="26" spans="1:106" x14ac:dyDescent="0.2">
      <c r="A26">
        <f>ROW(Source!A37)</f>
        <v>37</v>
      </c>
      <c r="B26">
        <v>39269648</v>
      </c>
      <c r="C26">
        <v>39270641</v>
      </c>
      <c r="D26">
        <v>36803256</v>
      </c>
      <c r="E26">
        <v>1</v>
      </c>
      <c r="F26">
        <v>1</v>
      </c>
      <c r="G26">
        <v>1</v>
      </c>
      <c r="H26">
        <v>3</v>
      </c>
      <c r="I26" t="s">
        <v>914</v>
      </c>
      <c r="J26" t="s">
        <v>915</v>
      </c>
      <c r="K26" t="s">
        <v>916</v>
      </c>
      <c r="L26">
        <v>1348</v>
      </c>
      <c r="N26">
        <v>1009</v>
      </c>
      <c r="O26" t="s">
        <v>219</v>
      </c>
      <c r="P26" t="s">
        <v>219</v>
      </c>
      <c r="Q26">
        <v>1000</v>
      </c>
      <c r="W26">
        <v>0</v>
      </c>
      <c r="X26">
        <v>-714836380</v>
      </c>
      <c r="Y26">
        <v>1E-4</v>
      </c>
      <c r="AA26">
        <v>62715.26</v>
      </c>
      <c r="AB26">
        <v>0</v>
      </c>
      <c r="AC26">
        <v>0</v>
      </c>
      <c r="AD26">
        <v>0</v>
      </c>
      <c r="AE26">
        <v>10315.01</v>
      </c>
      <c r="AF26">
        <v>0</v>
      </c>
      <c r="AG26">
        <v>0</v>
      </c>
      <c r="AH26">
        <v>0</v>
      </c>
      <c r="AI26">
        <v>6.08</v>
      </c>
      <c r="AJ26">
        <v>1</v>
      </c>
      <c r="AK26">
        <v>1</v>
      </c>
      <c r="AL26">
        <v>1</v>
      </c>
      <c r="AN26">
        <v>0</v>
      </c>
      <c r="AO26">
        <v>1</v>
      </c>
      <c r="AP26">
        <v>0</v>
      </c>
      <c r="AQ26">
        <v>0</v>
      </c>
      <c r="AR26">
        <v>0</v>
      </c>
      <c r="AS26" t="s">
        <v>3</v>
      </c>
      <c r="AT26">
        <v>1E-4</v>
      </c>
      <c r="AU26" t="s">
        <v>3</v>
      </c>
      <c r="AV26">
        <v>0</v>
      </c>
      <c r="AW26">
        <v>2</v>
      </c>
      <c r="AX26">
        <v>39270657</v>
      </c>
      <c r="AY26">
        <v>1</v>
      </c>
      <c r="AZ26">
        <v>0</v>
      </c>
      <c r="BA26">
        <v>32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Y26*Source!I37</f>
        <v>1.0320000000000001E-3</v>
      </c>
      <c r="CY26">
        <f t="shared" si="0"/>
        <v>62715.26</v>
      </c>
      <c r="CZ26">
        <f t="shared" si="1"/>
        <v>10315.01</v>
      </c>
      <c r="DA26">
        <f t="shared" si="2"/>
        <v>6.08</v>
      </c>
      <c r="DB26">
        <v>0</v>
      </c>
    </row>
    <row r="27" spans="1:106" x14ac:dyDescent="0.2">
      <c r="A27">
        <f>ROW(Source!A37)</f>
        <v>37</v>
      </c>
      <c r="B27">
        <v>39269648</v>
      </c>
      <c r="C27">
        <v>39270641</v>
      </c>
      <c r="D27">
        <v>36821807</v>
      </c>
      <c r="E27">
        <v>1</v>
      </c>
      <c r="F27">
        <v>1</v>
      </c>
      <c r="G27">
        <v>1</v>
      </c>
      <c r="H27">
        <v>3</v>
      </c>
      <c r="I27" t="s">
        <v>92</v>
      </c>
      <c r="J27" t="s">
        <v>95</v>
      </c>
      <c r="K27" t="s">
        <v>93</v>
      </c>
      <c r="L27">
        <v>1354</v>
      </c>
      <c r="N27">
        <v>1010</v>
      </c>
      <c r="O27" t="s">
        <v>94</v>
      </c>
      <c r="P27" t="s">
        <v>94</v>
      </c>
      <c r="Q27">
        <v>1</v>
      </c>
      <c r="W27">
        <v>0</v>
      </c>
      <c r="X27">
        <v>-1064717343</v>
      </c>
      <c r="Y27">
        <v>9.6898999999999999E-2</v>
      </c>
      <c r="AA27">
        <v>16937.060000000001</v>
      </c>
      <c r="AB27">
        <v>0</v>
      </c>
      <c r="AC27">
        <v>0</v>
      </c>
      <c r="AD27">
        <v>0</v>
      </c>
      <c r="AE27">
        <v>2785.7</v>
      </c>
      <c r="AF27">
        <v>0</v>
      </c>
      <c r="AG27">
        <v>0</v>
      </c>
      <c r="AH27">
        <v>0</v>
      </c>
      <c r="AI27">
        <v>6.08</v>
      </c>
      <c r="AJ27">
        <v>1</v>
      </c>
      <c r="AK27">
        <v>1</v>
      </c>
      <c r="AL27">
        <v>1</v>
      </c>
      <c r="AN27">
        <v>0</v>
      </c>
      <c r="AO27">
        <v>0</v>
      </c>
      <c r="AP27">
        <v>0</v>
      </c>
      <c r="AQ27">
        <v>0</v>
      </c>
      <c r="AR27">
        <v>0</v>
      </c>
      <c r="AS27" t="s">
        <v>3</v>
      </c>
      <c r="AT27">
        <v>9.6898999999999999E-2</v>
      </c>
      <c r="AU27" t="s">
        <v>3</v>
      </c>
      <c r="AV27">
        <v>0</v>
      </c>
      <c r="AW27">
        <v>1</v>
      </c>
      <c r="AX27">
        <v>-1</v>
      </c>
      <c r="AY27">
        <v>0</v>
      </c>
      <c r="AZ27">
        <v>0</v>
      </c>
      <c r="BA27" t="s">
        <v>3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Y27*Source!I37</f>
        <v>0.99999768</v>
      </c>
      <c r="CY27">
        <f t="shared" si="0"/>
        <v>16937.060000000001</v>
      </c>
      <c r="CZ27">
        <f t="shared" si="1"/>
        <v>2785.7</v>
      </c>
      <c r="DA27">
        <f t="shared" si="2"/>
        <v>6.08</v>
      </c>
      <c r="DB27">
        <v>0</v>
      </c>
    </row>
    <row r="28" spans="1:106" x14ac:dyDescent="0.2">
      <c r="A28">
        <f>ROW(Source!A37)</f>
        <v>37</v>
      </c>
      <c r="B28">
        <v>39269648</v>
      </c>
      <c r="C28">
        <v>39270641</v>
      </c>
      <c r="D28">
        <v>36821842</v>
      </c>
      <c r="E28">
        <v>1</v>
      </c>
      <c r="F28">
        <v>1</v>
      </c>
      <c r="G28">
        <v>1</v>
      </c>
      <c r="H28">
        <v>3</v>
      </c>
      <c r="I28" t="s">
        <v>97</v>
      </c>
      <c r="J28" t="s">
        <v>99</v>
      </c>
      <c r="K28" t="s">
        <v>98</v>
      </c>
      <c r="L28">
        <v>1327</v>
      </c>
      <c r="N28">
        <v>1005</v>
      </c>
      <c r="O28" t="s">
        <v>79</v>
      </c>
      <c r="P28" t="s">
        <v>79</v>
      </c>
      <c r="Q28">
        <v>1</v>
      </c>
      <c r="W28">
        <v>0</v>
      </c>
      <c r="X28">
        <v>-1051400886</v>
      </c>
      <c r="Y28">
        <v>0.83720899999999998</v>
      </c>
      <c r="AA28">
        <v>8907.8700000000008</v>
      </c>
      <c r="AB28">
        <v>0</v>
      </c>
      <c r="AC28">
        <v>0</v>
      </c>
      <c r="AD28">
        <v>0</v>
      </c>
      <c r="AE28">
        <v>1465.11</v>
      </c>
      <c r="AF28">
        <v>0</v>
      </c>
      <c r="AG28">
        <v>0</v>
      </c>
      <c r="AH28">
        <v>0</v>
      </c>
      <c r="AI28">
        <v>6.08</v>
      </c>
      <c r="AJ28">
        <v>1</v>
      </c>
      <c r="AK28">
        <v>1</v>
      </c>
      <c r="AL28">
        <v>1</v>
      </c>
      <c r="AN28">
        <v>0</v>
      </c>
      <c r="AO28">
        <v>0</v>
      </c>
      <c r="AP28">
        <v>0</v>
      </c>
      <c r="AQ28">
        <v>0</v>
      </c>
      <c r="AR28">
        <v>0</v>
      </c>
      <c r="AS28" t="s">
        <v>3</v>
      </c>
      <c r="AT28">
        <v>0.83720899999999998</v>
      </c>
      <c r="AU28" t="s">
        <v>3</v>
      </c>
      <c r="AV28">
        <v>0</v>
      </c>
      <c r="AW28">
        <v>1</v>
      </c>
      <c r="AX28">
        <v>-1</v>
      </c>
      <c r="AY28">
        <v>0</v>
      </c>
      <c r="AZ28">
        <v>0</v>
      </c>
      <c r="BA28" t="s">
        <v>3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Y28*Source!I37</f>
        <v>8.63999688</v>
      </c>
      <c r="CY28">
        <f t="shared" si="0"/>
        <v>8907.8700000000008</v>
      </c>
      <c r="CZ28">
        <f t="shared" si="1"/>
        <v>1465.11</v>
      </c>
      <c r="DA28">
        <f t="shared" si="2"/>
        <v>6.08</v>
      </c>
      <c r="DB28">
        <v>0</v>
      </c>
    </row>
    <row r="29" spans="1:106" x14ac:dyDescent="0.2">
      <c r="A29">
        <f>ROW(Source!A37)</f>
        <v>37</v>
      </c>
      <c r="B29">
        <v>39269648</v>
      </c>
      <c r="C29">
        <v>39270641</v>
      </c>
      <c r="D29">
        <v>36826512</v>
      </c>
      <c r="E29">
        <v>1</v>
      </c>
      <c r="F29">
        <v>1</v>
      </c>
      <c r="G29">
        <v>1</v>
      </c>
      <c r="H29">
        <v>3</v>
      </c>
      <c r="I29" t="s">
        <v>917</v>
      </c>
      <c r="J29" t="s">
        <v>918</v>
      </c>
      <c r="K29" t="s">
        <v>919</v>
      </c>
      <c r="L29">
        <v>1348</v>
      </c>
      <c r="N29">
        <v>1009</v>
      </c>
      <c r="O29" t="s">
        <v>219</v>
      </c>
      <c r="P29" t="s">
        <v>219</v>
      </c>
      <c r="Q29">
        <v>1000</v>
      </c>
      <c r="W29">
        <v>0</v>
      </c>
      <c r="X29">
        <v>-751617735</v>
      </c>
      <c r="Y29">
        <v>3.0000000000000001E-3</v>
      </c>
      <c r="AA29">
        <v>35288.32</v>
      </c>
      <c r="AB29">
        <v>0</v>
      </c>
      <c r="AC29">
        <v>0</v>
      </c>
      <c r="AD29">
        <v>0</v>
      </c>
      <c r="AE29">
        <v>5804</v>
      </c>
      <c r="AF29">
        <v>0</v>
      </c>
      <c r="AG29">
        <v>0</v>
      </c>
      <c r="AH29">
        <v>0</v>
      </c>
      <c r="AI29">
        <v>6.08</v>
      </c>
      <c r="AJ29">
        <v>1</v>
      </c>
      <c r="AK29">
        <v>1</v>
      </c>
      <c r="AL29">
        <v>1</v>
      </c>
      <c r="AN29">
        <v>0</v>
      </c>
      <c r="AO29">
        <v>1</v>
      </c>
      <c r="AP29">
        <v>0</v>
      </c>
      <c r="AQ29">
        <v>0</v>
      </c>
      <c r="AR29">
        <v>0</v>
      </c>
      <c r="AS29" t="s">
        <v>3</v>
      </c>
      <c r="AT29">
        <v>3.0000000000000001E-3</v>
      </c>
      <c r="AU29" t="s">
        <v>3</v>
      </c>
      <c r="AV29">
        <v>0</v>
      </c>
      <c r="AW29">
        <v>2</v>
      </c>
      <c r="AX29">
        <v>39270659</v>
      </c>
      <c r="AY29">
        <v>1</v>
      </c>
      <c r="AZ29">
        <v>0</v>
      </c>
      <c r="BA29">
        <v>34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Y29*Source!I37</f>
        <v>3.0960000000000001E-2</v>
      </c>
      <c r="CY29">
        <f t="shared" si="0"/>
        <v>35288.32</v>
      </c>
      <c r="CZ29">
        <f t="shared" si="1"/>
        <v>5804</v>
      </c>
      <c r="DA29">
        <f t="shared" si="2"/>
        <v>6.08</v>
      </c>
      <c r="DB29">
        <v>0</v>
      </c>
    </row>
    <row r="30" spans="1:106" x14ac:dyDescent="0.2">
      <c r="A30">
        <f>ROW(Source!A37)</f>
        <v>37</v>
      </c>
      <c r="B30">
        <v>39269648</v>
      </c>
      <c r="C30">
        <v>39270641</v>
      </c>
      <c r="D30">
        <v>36838813</v>
      </c>
      <c r="E30">
        <v>1</v>
      </c>
      <c r="F30">
        <v>1</v>
      </c>
      <c r="G30">
        <v>1</v>
      </c>
      <c r="H30">
        <v>3</v>
      </c>
      <c r="I30" t="s">
        <v>920</v>
      </c>
      <c r="J30" t="s">
        <v>921</v>
      </c>
      <c r="K30" t="s">
        <v>922</v>
      </c>
      <c r="L30">
        <v>1354</v>
      </c>
      <c r="N30">
        <v>1010</v>
      </c>
      <c r="O30" t="s">
        <v>94</v>
      </c>
      <c r="P30" t="s">
        <v>94</v>
      </c>
      <c r="Q30">
        <v>1</v>
      </c>
      <c r="W30">
        <v>0</v>
      </c>
      <c r="X30">
        <v>-1075270488</v>
      </c>
      <c r="Y30">
        <v>0.1</v>
      </c>
      <c r="AA30">
        <v>442.62</v>
      </c>
      <c r="AB30">
        <v>0</v>
      </c>
      <c r="AC30">
        <v>0</v>
      </c>
      <c r="AD30">
        <v>0</v>
      </c>
      <c r="AE30">
        <v>72.8</v>
      </c>
      <c r="AF30">
        <v>0</v>
      </c>
      <c r="AG30">
        <v>0</v>
      </c>
      <c r="AH30">
        <v>0</v>
      </c>
      <c r="AI30">
        <v>6.08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3</v>
      </c>
      <c r="AT30">
        <v>0.1</v>
      </c>
      <c r="AU30" t="s">
        <v>3</v>
      </c>
      <c r="AV30">
        <v>0</v>
      </c>
      <c r="AW30">
        <v>2</v>
      </c>
      <c r="AX30">
        <v>39270660</v>
      </c>
      <c r="AY30">
        <v>1</v>
      </c>
      <c r="AZ30">
        <v>0</v>
      </c>
      <c r="BA30">
        <v>35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Y30*Source!I37</f>
        <v>1.032</v>
      </c>
      <c r="CY30">
        <f t="shared" si="0"/>
        <v>442.62</v>
      </c>
      <c r="CZ30">
        <f t="shared" si="1"/>
        <v>72.8</v>
      </c>
      <c r="DA30">
        <f t="shared" si="2"/>
        <v>6.08</v>
      </c>
      <c r="DB30">
        <v>0</v>
      </c>
    </row>
    <row r="31" spans="1:106" x14ac:dyDescent="0.2">
      <c r="A31">
        <f>ROW(Source!A41)</f>
        <v>41</v>
      </c>
      <c r="B31">
        <v>39269648</v>
      </c>
      <c r="C31">
        <v>39270664</v>
      </c>
      <c r="D31">
        <v>37072767</v>
      </c>
      <c r="E31">
        <v>1</v>
      </c>
      <c r="F31">
        <v>1</v>
      </c>
      <c r="G31">
        <v>1</v>
      </c>
      <c r="H31">
        <v>1</v>
      </c>
      <c r="I31" t="s">
        <v>923</v>
      </c>
      <c r="J31" t="s">
        <v>3</v>
      </c>
      <c r="K31" t="s">
        <v>924</v>
      </c>
      <c r="L31">
        <v>1191</v>
      </c>
      <c r="N31">
        <v>1013</v>
      </c>
      <c r="O31" t="s">
        <v>878</v>
      </c>
      <c r="P31" t="s">
        <v>878</v>
      </c>
      <c r="Q31">
        <v>1</v>
      </c>
      <c r="W31">
        <v>0</v>
      </c>
      <c r="X31">
        <v>-1027537862</v>
      </c>
      <c r="Y31">
        <v>102.95949999999999</v>
      </c>
      <c r="AA31">
        <v>0</v>
      </c>
      <c r="AB31">
        <v>0</v>
      </c>
      <c r="AC31">
        <v>0</v>
      </c>
      <c r="AD31">
        <v>55.81</v>
      </c>
      <c r="AE31">
        <v>0</v>
      </c>
      <c r="AF31">
        <v>0</v>
      </c>
      <c r="AG31">
        <v>0</v>
      </c>
      <c r="AH31">
        <v>9.18</v>
      </c>
      <c r="AI31">
        <v>1</v>
      </c>
      <c r="AJ31">
        <v>1</v>
      </c>
      <c r="AK31">
        <v>1</v>
      </c>
      <c r="AL31">
        <v>6.08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3</v>
      </c>
      <c r="AT31">
        <v>89.53</v>
      </c>
      <c r="AU31" t="s">
        <v>82</v>
      </c>
      <c r="AV31">
        <v>1</v>
      </c>
      <c r="AW31">
        <v>2</v>
      </c>
      <c r="AX31">
        <v>39270677</v>
      </c>
      <c r="AY31">
        <v>1</v>
      </c>
      <c r="AZ31">
        <v>0</v>
      </c>
      <c r="BA31">
        <v>36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Y31*Source!I41</f>
        <v>15.567476399999999</v>
      </c>
      <c r="CY31">
        <f>AD31</f>
        <v>55.81</v>
      </c>
      <c r="CZ31">
        <f>AH31</f>
        <v>9.18</v>
      </c>
      <c r="DA31">
        <f>AL31</f>
        <v>6.08</v>
      </c>
      <c r="DB31">
        <v>0</v>
      </c>
    </row>
    <row r="32" spans="1:106" x14ac:dyDescent="0.2">
      <c r="A32">
        <f>ROW(Source!A41)</f>
        <v>41</v>
      </c>
      <c r="B32">
        <v>39269648</v>
      </c>
      <c r="C32">
        <v>39270664</v>
      </c>
      <c r="D32">
        <v>37064876</v>
      </c>
      <c r="E32">
        <v>1</v>
      </c>
      <c r="F32">
        <v>1</v>
      </c>
      <c r="G32">
        <v>1</v>
      </c>
      <c r="H32">
        <v>1</v>
      </c>
      <c r="I32" t="s">
        <v>879</v>
      </c>
      <c r="J32" t="s">
        <v>3</v>
      </c>
      <c r="K32" t="s">
        <v>880</v>
      </c>
      <c r="L32">
        <v>1191</v>
      </c>
      <c r="N32">
        <v>1013</v>
      </c>
      <c r="O32" t="s">
        <v>878</v>
      </c>
      <c r="P32" t="s">
        <v>878</v>
      </c>
      <c r="Q32">
        <v>1</v>
      </c>
      <c r="W32">
        <v>0</v>
      </c>
      <c r="X32">
        <v>-1417349443</v>
      </c>
      <c r="Y32">
        <v>11.68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1</v>
      </c>
      <c r="AJ32">
        <v>1</v>
      </c>
      <c r="AK32">
        <v>6.08</v>
      </c>
      <c r="AL32">
        <v>1</v>
      </c>
      <c r="AN32">
        <v>0</v>
      </c>
      <c r="AO32">
        <v>1</v>
      </c>
      <c r="AP32">
        <v>0</v>
      </c>
      <c r="AQ32">
        <v>0</v>
      </c>
      <c r="AR32">
        <v>0</v>
      </c>
      <c r="AS32" t="s">
        <v>3</v>
      </c>
      <c r="AT32">
        <v>11.68</v>
      </c>
      <c r="AU32" t="s">
        <v>3</v>
      </c>
      <c r="AV32">
        <v>2</v>
      </c>
      <c r="AW32">
        <v>2</v>
      </c>
      <c r="AX32">
        <v>39270678</v>
      </c>
      <c r="AY32">
        <v>1</v>
      </c>
      <c r="AZ32">
        <v>2048</v>
      </c>
      <c r="BA32">
        <v>37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Y32*Source!I41</f>
        <v>1.766016</v>
      </c>
      <c r="CY32">
        <f>AD32</f>
        <v>0</v>
      </c>
      <c r="CZ32">
        <f>AH32</f>
        <v>0</v>
      </c>
      <c r="DA32">
        <f>AL32</f>
        <v>1</v>
      </c>
      <c r="DB32">
        <v>0</v>
      </c>
    </row>
    <row r="33" spans="1:106" x14ac:dyDescent="0.2">
      <c r="A33">
        <f>ROW(Source!A41)</f>
        <v>41</v>
      </c>
      <c r="B33">
        <v>39269648</v>
      </c>
      <c r="C33">
        <v>39270664</v>
      </c>
      <c r="D33">
        <v>36882057</v>
      </c>
      <c r="E33">
        <v>1</v>
      </c>
      <c r="F33">
        <v>1</v>
      </c>
      <c r="G33">
        <v>1</v>
      </c>
      <c r="H33">
        <v>2</v>
      </c>
      <c r="I33" t="s">
        <v>925</v>
      </c>
      <c r="J33" t="s">
        <v>926</v>
      </c>
      <c r="K33" t="s">
        <v>927</v>
      </c>
      <c r="L33">
        <v>1368</v>
      </c>
      <c r="N33">
        <v>1011</v>
      </c>
      <c r="O33" t="s">
        <v>884</v>
      </c>
      <c r="P33" t="s">
        <v>884</v>
      </c>
      <c r="Q33">
        <v>1</v>
      </c>
      <c r="W33">
        <v>0</v>
      </c>
      <c r="X33">
        <v>-1460065968</v>
      </c>
      <c r="Y33">
        <v>12.112499999999999</v>
      </c>
      <c r="AA33">
        <v>0</v>
      </c>
      <c r="AB33">
        <v>525.30999999999995</v>
      </c>
      <c r="AC33">
        <v>13.5</v>
      </c>
      <c r="AD33">
        <v>0</v>
      </c>
      <c r="AE33">
        <v>0</v>
      </c>
      <c r="AF33">
        <v>86.4</v>
      </c>
      <c r="AG33">
        <v>13.5</v>
      </c>
      <c r="AH33">
        <v>0</v>
      </c>
      <c r="AI33">
        <v>1</v>
      </c>
      <c r="AJ33">
        <v>6.08</v>
      </c>
      <c r="AK33">
        <v>1</v>
      </c>
      <c r="AL33">
        <v>1</v>
      </c>
      <c r="AN33">
        <v>0</v>
      </c>
      <c r="AO33">
        <v>1</v>
      </c>
      <c r="AP33">
        <v>1</v>
      </c>
      <c r="AQ33">
        <v>0</v>
      </c>
      <c r="AR33">
        <v>0</v>
      </c>
      <c r="AS33" t="s">
        <v>3</v>
      </c>
      <c r="AT33">
        <v>9.69</v>
      </c>
      <c r="AU33" t="s">
        <v>81</v>
      </c>
      <c r="AV33">
        <v>0</v>
      </c>
      <c r="AW33">
        <v>2</v>
      </c>
      <c r="AX33">
        <v>39270679</v>
      </c>
      <c r="AY33">
        <v>1</v>
      </c>
      <c r="AZ33">
        <v>0</v>
      </c>
      <c r="BA33">
        <v>38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Y33*Source!I41</f>
        <v>1.8314099999999998</v>
      </c>
      <c r="CY33">
        <f>AB33</f>
        <v>525.30999999999995</v>
      </c>
      <c r="CZ33">
        <f>AF33</f>
        <v>86.4</v>
      </c>
      <c r="DA33">
        <f>AJ33</f>
        <v>6.08</v>
      </c>
      <c r="DB33">
        <v>0</v>
      </c>
    </row>
    <row r="34" spans="1:106" x14ac:dyDescent="0.2">
      <c r="A34">
        <f>ROW(Source!A41)</f>
        <v>41</v>
      </c>
      <c r="B34">
        <v>39269648</v>
      </c>
      <c r="C34">
        <v>39270664</v>
      </c>
      <c r="D34">
        <v>36883554</v>
      </c>
      <c r="E34">
        <v>1</v>
      </c>
      <c r="F34">
        <v>1</v>
      </c>
      <c r="G34">
        <v>1</v>
      </c>
      <c r="H34">
        <v>2</v>
      </c>
      <c r="I34" t="s">
        <v>895</v>
      </c>
      <c r="J34" t="s">
        <v>896</v>
      </c>
      <c r="K34" t="s">
        <v>897</v>
      </c>
      <c r="L34">
        <v>1368</v>
      </c>
      <c r="N34">
        <v>1011</v>
      </c>
      <c r="O34" t="s">
        <v>884</v>
      </c>
      <c r="P34" t="s">
        <v>884</v>
      </c>
      <c r="Q34">
        <v>1</v>
      </c>
      <c r="W34">
        <v>0</v>
      </c>
      <c r="X34">
        <v>1372534845</v>
      </c>
      <c r="Y34">
        <v>2.4874999999999998</v>
      </c>
      <c r="AA34">
        <v>0</v>
      </c>
      <c r="AB34">
        <v>399.52</v>
      </c>
      <c r="AC34">
        <v>11.6</v>
      </c>
      <c r="AD34">
        <v>0</v>
      </c>
      <c r="AE34">
        <v>0</v>
      </c>
      <c r="AF34">
        <v>65.709999999999994</v>
      </c>
      <c r="AG34">
        <v>11.6</v>
      </c>
      <c r="AH34">
        <v>0</v>
      </c>
      <c r="AI34">
        <v>1</v>
      </c>
      <c r="AJ34">
        <v>6.08</v>
      </c>
      <c r="AK34">
        <v>1</v>
      </c>
      <c r="AL34">
        <v>1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3</v>
      </c>
      <c r="AT34">
        <v>1.99</v>
      </c>
      <c r="AU34" t="s">
        <v>81</v>
      </c>
      <c r="AV34">
        <v>0</v>
      </c>
      <c r="AW34">
        <v>2</v>
      </c>
      <c r="AX34">
        <v>39270680</v>
      </c>
      <c r="AY34">
        <v>1</v>
      </c>
      <c r="AZ34">
        <v>0</v>
      </c>
      <c r="BA34">
        <v>39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Y34*Source!I41</f>
        <v>0.37611</v>
      </c>
      <c r="CY34">
        <f>AB34</f>
        <v>399.52</v>
      </c>
      <c r="CZ34">
        <f>AF34</f>
        <v>65.709999999999994</v>
      </c>
      <c r="DA34">
        <f>AJ34</f>
        <v>6.08</v>
      </c>
      <c r="DB34">
        <v>0</v>
      </c>
    </row>
    <row r="35" spans="1:106" x14ac:dyDescent="0.2">
      <c r="A35">
        <f>ROW(Source!A41)</f>
        <v>41</v>
      </c>
      <c r="B35">
        <v>39269648</v>
      </c>
      <c r="C35">
        <v>39270664</v>
      </c>
      <c r="D35">
        <v>36801846</v>
      </c>
      <c r="E35">
        <v>1</v>
      </c>
      <c r="F35">
        <v>1</v>
      </c>
      <c r="G35">
        <v>1</v>
      </c>
      <c r="H35">
        <v>3</v>
      </c>
      <c r="I35" t="s">
        <v>107</v>
      </c>
      <c r="J35" t="s">
        <v>109</v>
      </c>
      <c r="K35" t="s">
        <v>108</v>
      </c>
      <c r="L35">
        <v>1035</v>
      </c>
      <c r="N35">
        <v>1013</v>
      </c>
      <c r="O35" t="s">
        <v>89</v>
      </c>
      <c r="P35" t="s">
        <v>89</v>
      </c>
      <c r="Q35">
        <v>1</v>
      </c>
      <c r="W35">
        <v>0</v>
      </c>
      <c r="X35">
        <v>-347778458</v>
      </c>
      <c r="Y35">
        <v>59.523809999999997</v>
      </c>
      <c r="AA35">
        <v>575.65</v>
      </c>
      <c r="AB35">
        <v>0</v>
      </c>
      <c r="AC35">
        <v>0</v>
      </c>
      <c r="AD35">
        <v>0</v>
      </c>
      <c r="AE35">
        <v>94.68</v>
      </c>
      <c r="AF35">
        <v>0</v>
      </c>
      <c r="AG35">
        <v>0</v>
      </c>
      <c r="AH35">
        <v>0</v>
      </c>
      <c r="AI35">
        <v>6.08</v>
      </c>
      <c r="AJ35">
        <v>1</v>
      </c>
      <c r="AK35">
        <v>1</v>
      </c>
      <c r="AL35">
        <v>1</v>
      </c>
      <c r="AN35">
        <v>0</v>
      </c>
      <c r="AO35">
        <v>0</v>
      </c>
      <c r="AP35">
        <v>0</v>
      </c>
      <c r="AQ35">
        <v>0</v>
      </c>
      <c r="AR35">
        <v>0</v>
      </c>
      <c r="AS35" t="s">
        <v>3</v>
      </c>
      <c r="AT35">
        <v>59.523809999999997</v>
      </c>
      <c r="AU35" t="s">
        <v>3</v>
      </c>
      <c r="AV35">
        <v>0</v>
      </c>
      <c r="AW35">
        <v>1</v>
      </c>
      <c r="AX35">
        <v>-1</v>
      </c>
      <c r="AY35">
        <v>0</v>
      </c>
      <c r="AZ35">
        <v>0</v>
      </c>
      <c r="BA35" t="s">
        <v>3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Y35*Source!I41</f>
        <v>9.0000000719999989</v>
      </c>
      <c r="CY35">
        <f t="shared" ref="CY35:CY42" si="3">AA35</f>
        <v>575.65</v>
      </c>
      <c r="CZ35">
        <f t="shared" ref="CZ35:CZ42" si="4">AE35</f>
        <v>94.68</v>
      </c>
      <c r="DA35">
        <f t="shared" ref="DA35:DA42" si="5">AI35</f>
        <v>6.08</v>
      </c>
      <c r="DB35">
        <v>0</v>
      </c>
    </row>
    <row r="36" spans="1:106" x14ac:dyDescent="0.2">
      <c r="A36">
        <f>ROW(Source!A41)</f>
        <v>41</v>
      </c>
      <c r="B36">
        <v>39269648</v>
      </c>
      <c r="C36">
        <v>39270664</v>
      </c>
      <c r="D36">
        <v>36804545</v>
      </c>
      <c r="E36">
        <v>1</v>
      </c>
      <c r="F36">
        <v>1</v>
      </c>
      <c r="G36">
        <v>1</v>
      </c>
      <c r="H36">
        <v>3</v>
      </c>
      <c r="I36" t="s">
        <v>928</v>
      </c>
      <c r="J36" t="s">
        <v>929</v>
      </c>
      <c r="K36" t="s">
        <v>930</v>
      </c>
      <c r="L36">
        <v>1348</v>
      </c>
      <c r="N36">
        <v>1009</v>
      </c>
      <c r="O36" t="s">
        <v>219</v>
      </c>
      <c r="P36" t="s">
        <v>219</v>
      </c>
      <c r="Q36">
        <v>1000</v>
      </c>
      <c r="W36">
        <v>0</v>
      </c>
      <c r="X36">
        <v>1174701286</v>
      </c>
      <c r="Y36">
        <v>4.13E-3</v>
      </c>
      <c r="AA36">
        <v>72826.240000000005</v>
      </c>
      <c r="AB36">
        <v>0</v>
      </c>
      <c r="AC36">
        <v>0</v>
      </c>
      <c r="AD36">
        <v>0</v>
      </c>
      <c r="AE36">
        <v>11978</v>
      </c>
      <c r="AF36">
        <v>0</v>
      </c>
      <c r="AG36">
        <v>0</v>
      </c>
      <c r="AH36">
        <v>0</v>
      </c>
      <c r="AI36">
        <v>6.08</v>
      </c>
      <c r="AJ36">
        <v>1</v>
      </c>
      <c r="AK36">
        <v>1</v>
      </c>
      <c r="AL36">
        <v>1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3</v>
      </c>
      <c r="AT36">
        <v>4.13E-3</v>
      </c>
      <c r="AU36" t="s">
        <v>3</v>
      </c>
      <c r="AV36">
        <v>0</v>
      </c>
      <c r="AW36">
        <v>2</v>
      </c>
      <c r="AX36">
        <v>39270682</v>
      </c>
      <c r="AY36">
        <v>1</v>
      </c>
      <c r="AZ36">
        <v>0</v>
      </c>
      <c r="BA36">
        <v>41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Y36*Source!I41</f>
        <v>6.2445600000000001E-4</v>
      </c>
      <c r="CY36">
        <f t="shared" si="3"/>
        <v>72826.240000000005</v>
      </c>
      <c r="CZ36">
        <f t="shared" si="4"/>
        <v>11978</v>
      </c>
      <c r="DA36">
        <f t="shared" si="5"/>
        <v>6.08</v>
      </c>
      <c r="DB36">
        <v>0</v>
      </c>
    </row>
    <row r="37" spans="1:106" x14ac:dyDescent="0.2">
      <c r="A37">
        <f>ROW(Source!A41)</f>
        <v>41</v>
      </c>
      <c r="B37">
        <v>39269648</v>
      </c>
      <c r="C37">
        <v>39270664</v>
      </c>
      <c r="D37">
        <v>36807324</v>
      </c>
      <c r="E37">
        <v>1</v>
      </c>
      <c r="F37">
        <v>1</v>
      </c>
      <c r="G37">
        <v>1</v>
      </c>
      <c r="H37">
        <v>3</v>
      </c>
      <c r="I37" t="s">
        <v>931</v>
      </c>
      <c r="J37" t="s">
        <v>932</v>
      </c>
      <c r="K37" t="s">
        <v>933</v>
      </c>
      <c r="L37">
        <v>1339</v>
      </c>
      <c r="N37">
        <v>1007</v>
      </c>
      <c r="O37" t="s">
        <v>188</v>
      </c>
      <c r="P37" t="s">
        <v>188</v>
      </c>
      <c r="Q37">
        <v>1</v>
      </c>
      <c r="W37">
        <v>0</v>
      </c>
      <c r="X37">
        <v>-2072708995</v>
      </c>
      <c r="Y37">
        <v>0.105</v>
      </c>
      <c r="AA37">
        <v>2784.64</v>
      </c>
      <c r="AB37">
        <v>0</v>
      </c>
      <c r="AC37">
        <v>0</v>
      </c>
      <c r="AD37">
        <v>0</v>
      </c>
      <c r="AE37">
        <v>458</v>
      </c>
      <c r="AF37">
        <v>0</v>
      </c>
      <c r="AG37">
        <v>0</v>
      </c>
      <c r="AH37">
        <v>0</v>
      </c>
      <c r="AI37">
        <v>6.08</v>
      </c>
      <c r="AJ37">
        <v>1</v>
      </c>
      <c r="AK37">
        <v>1</v>
      </c>
      <c r="AL37">
        <v>1</v>
      </c>
      <c r="AN37">
        <v>0</v>
      </c>
      <c r="AO37">
        <v>1</v>
      </c>
      <c r="AP37">
        <v>0</v>
      </c>
      <c r="AQ37">
        <v>0</v>
      </c>
      <c r="AR37">
        <v>0</v>
      </c>
      <c r="AS37" t="s">
        <v>3</v>
      </c>
      <c r="AT37">
        <v>0.105</v>
      </c>
      <c r="AU37" t="s">
        <v>3</v>
      </c>
      <c r="AV37">
        <v>0</v>
      </c>
      <c r="AW37">
        <v>2</v>
      </c>
      <c r="AX37">
        <v>39270683</v>
      </c>
      <c r="AY37">
        <v>1</v>
      </c>
      <c r="AZ37">
        <v>0</v>
      </c>
      <c r="BA37">
        <v>42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Y37*Source!I41</f>
        <v>1.5876000000000001E-2</v>
      </c>
      <c r="CY37">
        <f t="shared" si="3"/>
        <v>2784.64</v>
      </c>
      <c r="CZ37">
        <f t="shared" si="4"/>
        <v>458</v>
      </c>
      <c r="DA37">
        <f t="shared" si="5"/>
        <v>6.08</v>
      </c>
      <c r="DB37">
        <v>0</v>
      </c>
    </row>
    <row r="38" spans="1:106" x14ac:dyDescent="0.2">
      <c r="A38">
        <f>ROW(Source!A41)</f>
        <v>41</v>
      </c>
      <c r="B38">
        <v>39269648</v>
      </c>
      <c r="C38">
        <v>39270664</v>
      </c>
      <c r="D38">
        <v>36830501</v>
      </c>
      <c r="E38">
        <v>1</v>
      </c>
      <c r="F38">
        <v>1</v>
      </c>
      <c r="G38">
        <v>1</v>
      </c>
      <c r="H38">
        <v>3</v>
      </c>
      <c r="I38" t="s">
        <v>934</v>
      </c>
      <c r="J38" t="s">
        <v>935</v>
      </c>
      <c r="K38" t="s">
        <v>936</v>
      </c>
      <c r="L38">
        <v>1339</v>
      </c>
      <c r="N38">
        <v>1007</v>
      </c>
      <c r="O38" t="s">
        <v>188</v>
      </c>
      <c r="P38" t="s">
        <v>188</v>
      </c>
      <c r="Q38">
        <v>1</v>
      </c>
      <c r="W38">
        <v>0</v>
      </c>
      <c r="X38">
        <v>2024089152</v>
      </c>
      <c r="Y38">
        <v>0.08</v>
      </c>
      <c r="AA38">
        <v>6688</v>
      </c>
      <c r="AB38">
        <v>0</v>
      </c>
      <c r="AC38">
        <v>0</v>
      </c>
      <c r="AD38">
        <v>0</v>
      </c>
      <c r="AE38">
        <v>1100</v>
      </c>
      <c r="AF38">
        <v>0</v>
      </c>
      <c r="AG38">
        <v>0</v>
      </c>
      <c r="AH38">
        <v>0</v>
      </c>
      <c r="AI38">
        <v>6.08</v>
      </c>
      <c r="AJ38">
        <v>1</v>
      </c>
      <c r="AK38">
        <v>1</v>
      </c>
      <c r="AL38">
        <v>1</v>
      </c>
      <c r="AN38">
        <v>0</v>
      </c>
      <c r="AO38">
        <v>1</v>
      </c>
      <c r="AP38">
        <v>0</v>
      </c>
      <c r="AQ38">
        <v>0</v>
      </c>
      <c r="AR38">
        <v>0</v>
      </c>
      <c r="AS38" t="s">
        <v>3</v>
      </c>
      <c r="AT38">
        <v>0.08</v>
      </c>
      <c r="AU38" t="s">
        <v>3</v>
      </c>
      <c r="AV38">
        <v>0</v>
      </c>
      <c r="AW38">
        <v>2</v>
      </c>
      <c r="AX38">
        <v>39270685</v>
      </c>
      <c r="AY38">
        <v>1</v>
      </c>
      <c r="AZ38">
        <v>0</v>
      </c>
      <c r="BA38">
        <v>44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Y38*Source!I41</f>
        <v>1.2096000000000001E-2</v>
      </c>
      <c r="CY38">
        <f t="shared" si="3"/>
        <v>6688</v>
      </c>
      <c r="CZ38">
        <f t="shared" si="4"/>
        <v>1100</v>
      </c>
      <c r="DA38">
        <f t="shared" si="5"/>
        <v>6.08</v>
      </c>
      <c r="DB38">
        <v>0</v>
      </c>
    </row>
    <row r="39" spans="1:106" x14ac:dyDescent="0.2">
      <c r="A39">
        <f>ROW(Source!A41)</f>
        <v>41</v>
      </c>
      <c r="B39">
        <v>39269648</v>
      </c>
      <c r="C39">
        <v>39270664</v>
      </c>
      <c r="D39">
        <v>36830602</v>
      </c>
      <c r="E39">
        <v>1</v>
      </c>
      <c r="F39">
        <v>1</v>
      </c>
      <c r="G39">
        <v>1</v>
      </c>
      <c r="H39">
        <v>3</v>
      </c>
      <c r="I39" t="s">
        <v>115</v>
      </c>
      <c r="J39" t="s">
        <v>117</v>
      </c>
      <c r="K39" t="s">
        <v>116</v>
      </c>
      <c r="L39">
        <v>1035</v>
      </c>
      <c r="N39">
        <v>1013</v>
      </c>
      <c r="O39" t="s">
        <v>89</v>
      </c>
      <c r="P39" t="s">
        <v>89</v>
      </c>
      <c r="Q39">
        <v>1</v>
      </c>
      <c r="W39">
        <v>0</v>
      </c>
      <c r="X39">
        <v>313837372</v>
      </c>
      <c r="Y39">
        <v>19.841270000000002</v>
      </c>
      <c r="AA39">
        <v>8730.64</v>
      </c>
      <c r="AB39">
        <v>0</v>
      </c>
      <c r="AC39">
        <v>0</v>
      </c>
      <c r="AD39">
        <v>0</v>
      </c>
      <c r="AE39">
        <v>1435.96</v>
      </c>
      <c r="AF39">
        <v>0</v>
      </c>
      <c r="AG39">
        <v>0</v>
      </c>
      <c r="AH39">
        <v>0</v>
      </c>
      <c r="AI39">
        <v>6.08</v>
      </c>
      <c r="AJ39">
        <v>1</v>
      </c>
      <c r="AK39">
        <v>1</v>
      </c>
      <c r="AL39">
        <v>1</v>
      </c>
      <c r="AN39">
        <v>0</v>
      </c>
      <c r="AO39">
        <v>0</v>
      </c>
      <c r="AP39">
        <v>0</v>
      </c>
      <c r="AQ39">
        <v>0</v>
      </c>
      <c r="AR39">
        <v>0</v>
      </c>
      <c r="AS39" t="s">
        <v>3</v>
      </c>
      <c r="AT39">
        <v>19.841270000000002</v>
      </c>
      <c r="AU39" t="s">
        <v>3</v>
      </c>
      <c r="AV39">
        <v>0</v>
      </c>
      <c r="AW39">
        <v>1</v>
      </c>
      <c r="AX39">
        <v>-1</v>
      </c>
      <c r="AY39">
        <v>0</v>
      </c>
      <c r="AZ39">
        <v>0</v>
      </c>
      <c r="BA39" t="s">
        <v>3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Y39*Source!I41</f>
        <v>3.0000000240000002</v>
      </c>
      <c r="CY39">
        <f t="shared" si="3"/>
        <v>8730.64</v>
      </c>
      <c r="CZ39">
        <f t="shared" si="4"/>
        <v>1435.96</v>
      </c>
      <c r="DA39">
        <f t="shared" si="5"/>
        <v>6.08</v>
      </c>
      <c r="DB39">
        <v>0</v>
      </c>
    </row>
    <row r="40" spans="1:106" x14ac:dyDescent="0.2">
      <c r="A40">
        <f>ROW(Source!A41)</f>
        <v>41</v>
      </c>
      <c r="B40">
        <v>39269648</v>
      </c>
      <c r="C40">
        <v>39270664</v>
      </c>
      <c r="D40">
        <v>36830606</v>
      </c>
      <c r="E40">
        <v>1</v>
      </c>
      <c r="F40">
        <v>1</v>
      </c>
      <c r="G40">
        <v>1</v>
      </c>
      <c r="H40">
        <v>3</v>
      </c>
      <c r="I40" t="s">
        <v>111</v>
      </c>
      <c r="J40" t="s">
        <v>113</v>
      </c>
      <c r="K40" t="s">
        <v>112</v>
      </c>
      <c r="L40">
        <v>1035</v>
      </c>
      <c r="N40">
        <v>1013</v>
      </c>
      <c r="O40" t="s">
        <v>89</v>
      </c>
      <c r="P40" t="s">
        <v>89</v>
      </c>
      <c r="Q40">
        <v>1</v>
      </c>
      <c r="W40">
        <v>0</v>
      </c>
      <c r="X40">
        <v>624213960</v>
      </c>
      <c r="Y40">
        <v>19.841270000000002</v>
      </c>
      <c r="AA40">
        <v>8730.64</v>
      </c>
      <c r="AB40">
        <v>0</v>
      </c>
      <c r="AC40">
        <v>0</v>
      </c>
      <c r="AD40">
        <v>0</v>
      </c>
      <c r="AE40">
        <v>1435.96</v>
      </c>
      <c r="AF40">
        <v>0</v>
      </c>
      <c r="AG40">
        <v>0</v>
      </c>
      <c r="AH40">
        <v>0</v>
      </c>
      <c r="AI40">
        <v>6.08</v>
      </c>
      <c r="AJ40">
        <v>1</v>
      </c>
      <c r="AK40">
        <v>1</v>
      </c>
      <c r="AL40">
        <v>1</v>
      </c>
      <c r="AN40">
        <v>0</v>
      </c>
      <c r="AO40">
        <v>0</v>
      </c>
      <c r="AP40">
        <v>0</v>
      </c>
      <c r="AQ40">
        <v>0</v>
      </c>
      <c r="AR40">
        <v>0</v>
      </c>
      <c r="AS40" t="s">
        <v>3</v>
      </c>
      <c r="AT40">
        <v>19.841270000000002</v>
      </c>
      <c r="AU40" t="s">
        <v>3</v>
      </c>
      <c r="AV40">
        <v>0</v>
      </c>
      <c r="AW40">
        <v>1</v>
      </c>
      <c r="AX40">
        <v>-1</v>
      </c>
      <c r="AY40">
        <v>0</v>
      </c>
      <c r="AZ40">
        <v>0</v>
      </c>
      <c r="BA40" t="s">
        <v>3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Y40*Source!I41</f>
        <v>3.0000000240000002</v>
      </c>
      <c r="CY40">
        <f t="shared" si="3"/>
        <v>8730.64</v>
      </c>
      <c r="CZ40">
        <f t="shared" si="4"/>
        <v>1435.96</v>
      </c>
      <c r="DA40">
        <f t="shared" si="5"/>
        <v>6.08</v>
      </c>
      <c r="DB40">
        <v>0</v>
      </c>
    </row>
    <row r="41" spans="1:106" x14ac:dyDescent="0.2">
      <c r="A41">
        <f>ROW(Source!A41)</f>
        <v>41</v>
      </c>
      <c r="B41">
        <v>39269648</v>
      </c>
      <c r="C41">
        <v>39270664</v>
      </c>
      <c r="D41">
        <v>36830606</v>
      </c>
      <c r="E41">
        <v>1</v>
      </c>
      <c r="F41">
        <v>1</v>
      </c>
      <c r="G41">
        <v>1</v>
      </c>
      <c r="H41">
        <v>3</v>
      </c>
      <c r="I41" t="s">
        <v>111</v>
      </c>
      <c r="J41" t="s">
        <v>113</v>
      </c>
      <c r="K41" t="s">
        <v>119</v>
      </c>
      <c r="L41">
        <v>1035</v>
      </c>
      <c r="N41">
        <v>1013</v>
      </c>
      <c r="O41" t="s">
        <v>89</v>
      </c>
      <c r="P41" t="s">
        <v>89</v>
      </c>
      <c r="Q41">
        <v>1</v>
      </c>
      <c r="W41">
        <v>0</v>
      </c>
      <c r="X41">
        <v>434059023</v>
      </c>
      <c r="Y41">
        <v>19.841270000000002</v>
      </c>
      <c r="AA41">
        <v>8730.64</v>
      </c>
      <c r="AB41">
        <v>0</v>
      </c>
      <c r="AC41">
        <v>0</v>
      </c>
      <c r="AD41">
        <v>0</v>
      </c>
      <c r="AE41">
        <v>1435.96</v>
      </c>
      <c r="AF41">
        <v>0</v>
      </c>
      <c r="AG41">
        <v>0</v>
      </c>
      <c r="AH41">
        <v>0</v>
      </c>
      <c r="AI41">
        <v>6.08</v>
      </c>
      <c r="AJ41">
        <v>1</v>
      </c>
      <c r="AK41">
        <v>1</v>
      </c>
      <c r="AL41">
        <v>1</v>
      </c>
      <c r="AN41">
        <v>0</v>
      </c>
      <c r="AO41">
        <v>0</v>
      </c>
      <c r="AP41">
        <v>0</v>
      </c>
      <c r="AQ41">
        <v>0</v>
      </c>
      <c r="AR41">
        <v>0</v>
      </c>
      <c r="AS41" t="s">
        <v>3</v>
      </c>
      <c r="AT41">
        <v>19.841270000000002</v>
      </c>
      <c r="AU41" t="s">
        <v>3</v>
      </c>
      <c r="AV41">
        <v>0</v>
      </c>
      <c r="AW41">
        <v>1</v>
      </c>
      <c r="AX41">
        <v>-1</v>
      </c>
      <c r="AY41">
        <v>0</v>
      </c>
      <c r="AZ41">
        <v>0</v>
      </c>
      <c r="BA41" t="s">
        <v>3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Y41*Source!I41</f>
        <v>3.0000000240000002</v>
      </c>
      <c r="CY41">
        <f t="shared" si="3"/>
        <v>8730.64</v>
      </c>
      <c r="CZ41">
        <f t="shared" si="4"/>
        <v>1435.96</v>
      </c>
      <c r="DA41">
        <f t="shared" si="5"/>
        <v>6.08</v>
      </c>
      <c r="DB41">
        <v>0</v>
      </c>
    </row>
    <row r="42" spans="1:106" x14ac:dyDescent="0.2">
      <c r="A42">
        <f>ROW(Source!A41)</f>
        <v>41</v>
      </c>
      <c r="B42">
        <v>39269648</v>
      </c>
      <c r="C42">
        <v>39270664</v>
      </c>
      <c r="D42">
        <v>36838798</v>
      </c>
      <c r="E42">
        <v>1</v>
      </c>
      <c r="F42">
        <v>1</v>
      </c>
      <c r="G42">
        <v>1</v>
      </c>
      <c r="H42">
        <v>3</v>
      </c>
      <c r="I42" t="s">
        <v>937</v>
      </c>
      <c r="J42" t="s">
        <v>938</v>
      </c>
      <c r="K42" t="s">
        <v>939</v>
      </c>
      <c r="L42">
        <v>1296</v>
      </c>
      <c r="N42">
        <v>1002</v>
      </c>
      <c r="O42" t="s">
        <v>228</v>
      </c>
      <c r="P42" t="s">
        <v>228</v>
      </c>
      <c r="Q42">
        <v>1</v>
      </c>
      <c r="W42">
        <v>0</v>
      </c>
      <c r="X42">
        <v>-2122226716</v>
      </c>
      <c r="Y42">
        <v>32.4</v>
      </c>
      <c r="AA42">
        <v>284.91000000000003</v>
      </c>
      <c r="AB42">
        <v>0</v>
      </c>
      <c r="AC42">
        <v>0</v>
      </c>
      <c r="AD42">
        <v>0</v>
      </c>
      <c r="AE42">
        <v>46.86</v>
      </c>
      <c r="AF42">
        <v>0</v>
      </c>
      <c r="AG42">
        <v>0</v>
      </c>
      <c r="AH42">
        <v>0</v>
      </c>
      <c r="AI42">
        <v>6.08</v>
      </c>
      <c r="AJ42">
        <v>1</v>
      </c>
      <c r="AK42">
        <v>1</v>
      </c>
      <c r="AL42">
        <v>1</v>
      </c>
      <c r="AN42">
        <v>0</v>
      </c>
      <c r="AO42">
        <v>1</v>
      </c>
      <c r="AP42">
        <v>0</v>
      </c>
      <c r="AQ42">
        <v>0</v>
      </c>
      <c r="AR42">
        <v>0</v>
      </c>
      <c r="AS42" t="s">
        <v>3</v>
      </c>
      <c r="AT42">
        <v>32.4</v>
      </c>
      <c r="AU42" t="s">
        <v>3</v>
      </c>
      <c r="AV42">
        <v>0</v>
      </c>
      <c r="AW42">
        <v>2</v>
      </c>
      <c r="AX42">
        <v>39270687</v>
      </c>
      <c r="AY42">
        <v>1</v>
      </c>
      <c r="AZ42">
        <v>0</v>
      </c>
      <c r="BA42">
        <v>46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Y42*Source!I41</f>
        <v>4.8988800000000001</v>
      </c>
      <c r="CY42">
        <f t="shared" si="3"/>
        <v>284.91000000000003</v>
      </c>
      <c r="CZ42">
        <f t="shared" si="4"/>
        <v>46.86</v>
      </c>
      <c r="DA42">
        <f t="shared" si="5"/>
        <v>6.08</v>
      </c>
      <c r="DB42">
        <v>0</v>
      </c>
    </row>
    <row r="43" spans="1:106" x14ac:dyDescent="0.2">
      <c r="A43">
        <f>ROW(Source!A46)</f>
        <v>46</v>
      </c>
      <c r="B43">
        <v>39269648</v>
      </c>
      <c r="C43">
        <v>39270692</v>
      </c>
      <c r="D43">
        <v>37064878</v>
      </c>
      <c r="E43">
        <v>1</v>
      </c>
      <c r="F43">
        <v>1</v>
      </c>
      <c r="G43">
        <v>1</v>
      </c>
      <c r="H43">
        <v>1</v>
      </c>
      <c r="I43" t="s">
        <v>940</v>
      </c>
      <c r="J43" t="s">
        <v>3</v>
      </c>
      <c r="K43" t="s">
        <v>941</v>
      </c>
      <c r="L43">
        <v>1191</v>
      </c>
      <c r="N43">
        <v>1013</v>
      </c>
      <c r="O43" t="s">
        <v>878</v>
      </c>
      <c r="P43" t="s">
        <v>878</v>
      </c>
      <c r="Q43">
        <v>1</v>
      </c>
      <c r="W43">
        <v>0</v>
      </c>
      <c r="X43">
        <v>-1081351934</v>
      </c>
      <c r="Y43">
        <v>93.253500000000003</v>
      </c>
      <c r="AA43">
        <v>0</v>
      </c>
      <c r="AB43">
        <v>0</v>
      </c>
      <c r="AC43">
        <v>0</v>
      </c>
      <c r="AD43">
        <v>57.15</v>
      </c>
      <c r="AE43">
        <v>0</v>
      </c>
      <c r="AF43">
        <v>0</v>
      </c>
      <c r="AG43">
        <v>0</v>
      </c>
      <c r="AH43">
        <v>9.4</v>
      </c>
      <c r="AI43">
        <v>1</v>
      </c>
      <c r="AJ43">
        <v>1</v>
      </c>
      <c r="AK43">
        <v>1</v>
      </c>
      <c r="AL43">
        <v>6.08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3</v>
      </c>
      <c r="AT43">
        <v>81.09</v>
      </c>
      <c r="AU43" t="s">
        <v>82</v>
      </c>
      <c r="AV43">
        <v>1</v>
      </c>
      <c r="AW43">
        <v>2</v>
      </c>
      <c r="AX43">
        <v>39270704</v>
      </c>
      <c r="AY43">
        <v>1</v>
      </c>
      <c r="AZ43">
        <v>0</v>
      </c>
      <c r="BA43">
        <v>47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Y43*Source!I46</f>
        <v>13.8201687</v>
      </c>
      <c r="CY43">
        <f>AD43</f>
        <v>57.15</v>
      </c>
      <c r="CZ43">
        <f>AH43</f>
        <v>9.4</v>
      </c>
      <c r="DA43">
        <f>AL43</f>
        <v>6.08</v>
      </c>
      <c r="DB43">
        <v>0</v>
      </c>
    </row>
    <row r="44" spans="1:106" x14ac:dyDescent="0.2">
      <c r="A44">
        <f>ROW(Source!A46)</f>
        <v>46</v>
      </c>
      <c r="B44">
        <v>39269648</v>
      </c>
      <c r="C44">
        <v>39270692</v>
      </c>
      <c r="D44">
        <v>37064876</v>
      </c>
      <c r="E44">
        <v>1</v>
      </c>
      <c r="F44">
        <v>1</v>
      </c>
      <c r="G44">
        <v>1</v>
      </c>
      <c r="H44">
        <v>1</v>
      </c>
      <c r="I44" t="s">
        <v>879</v>
      </c>
      <c r="J44" t="s">
        <v>3</v>
      </c>
      <c r="K44" t="s">
        <v>880</v>
      </c>
      <c r="L44">
        <v>1191</v>
      </c>
      <c r="N44">
        <v>1013</v>
      </c>
      <c r="O44" t="s">
        <v>878</v>
      </c>
      <c r="P44" t="s">
        <v>878</v>
      </c>
      <c r="Q44">
        <v>1</v>
      </c>
      <c r="W44">
        <v>0</v>
      </c>
      <c r="X44">
        <v>-1417349443</v>
      </c>
      <c r="Y44">
        <v>9.15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1</v>
      </c>
      <c r="AJ44">
        <v>1</v>
      </c>
      <c r="AK44">
        <v>6.08</v>
      </c>
      <c r="AL44">
        <v>1</v>
      </c>
      <c r="AN44">
        <v>0</v>
      </c>
      <c r="AO44">
        <v>1</v>
      </c>
      <c r="AP44">
        <v>0</v>
      </c>
      <c r="AQ44">
        <v>0</v>
      </c>
      <c r="AR44">
        <v>0</v>
      </c>
      <c r="AS44" t="s">
        <v>3</v>
      </c>
      <c r="AT44">
        <v>9.15</v>
      </c>
      <c r="AU44" t="s">
        <v>3</v>
      </c>
      <c r="AV44">
        <v>2</v>
      </c>
      <c r="AW44">
        <v>2</v>
      </c>
      <c r="AX44">
        <v>39270705</v>
      </c>
      <c r="AY44">
        <v>1</v>
      </c>
      <c r="AZ44">
        <v>2048</v>
      </c>
      <c r="BA44">
        <v>48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Y44*Source!I46</f>
        <v>1.3560300000000001</v>
      </c>
      <c r="CY44">
        <f>AD44</f>
        <v>0</v>
      </c>
      <c r="CZ44">
        <f>AH44</f>
        <v>0</v>
      </c>
      <c r="DA44">
        <f>AL44</f>
        <v>1</v>
      </c>
      <c r="DB44">
        <v>0</v>
      </c>
    </row>
    <row r="45" spans="1:106" x14ac:dyDescent="0.2">
      <c r="A45">
        <f>ROW(Source!A46)</f>
        <v>46</v>
      </c>
      <c r="B45">
        <v>39269648</v>
      </c>
      <c r="C45">
        <v>39270692</v>
      </c>
      <c r="D45">
        <v>36882057</v>
      </c>
      <c r="E45">
        <v>1</v>
      </c>
      <c r="F45">
        <v>1</v>
      </c>
      <c r="G45">
        <v>1</v>
      </c>
      <c r="H45">
        <v>2</v>
      </c>
      <c r="I45" t="s">
        <v>925</v>
      </c>
      <c r="J45" t="s">
        <v>926</v>
      </c>
      <c r="K45" t="s">
        <v>927</v>
      </c>
      <c r="L45">
        <v>1368</v>
      </c>
      <c r="N45">
        <v>1011</v>
      </c>
      <c r="O45" t="s">
        <v>884</v>
      </c>
      <c r="P45" t="s">
        <v>884</v>
      </c>
      <c r="Q45">
        <v>1</v>
      </c>
      <c r="W45">
        <v>0</v>
      </c>
      <c r="X45">
        <v>-1460065968</v>
      </c>
      <c r="Y45">
        <v>8.85</v>
      </c>
      <c r="AA45">
        <v>0</v>
      </c>
      <c r="AB45">
        <v>525.30999999999995</v>
      </c>
      <c r="AC45">
        <v>13.5</v>
      </c>
      <c r="AD45">
        <v>0</v>
      </c>
      <c r="AE45">
        <v>0</v>
      </c>
      <c r="AF45">
        <v>86.4</v>
      </c>
      <c r="AG45">
        <v>13.5</v>
      </c>
      <c r="AH45">
        <v>0</v>
      </c>
      <c r="AI45">
        <v>1</v>
      </c>
      <c r="AJ45">
        <v>6.08</v>
      </c>
      <c r="AK45">
        <v>1</v>
      </c>
      <c r="AL45">
        <v>1</v>
      </c>
      <c r="AN45">
        <v>0</v>
      </c>
      <c r="AO45">
        <v>1</v>
      </c>
      <c r="AP45">
        <v>1</v>
      </c>
      <c r="AQ45">
        <v>0</v>
      </c>
      <c r="AR45">
        <v>0</v>
      </c>
      <c r="AS45" t="s">
        <v>3</v>
      </c>
      <c r="AT45">
        <v>7.08</v>
      </c>
      <c r="AU45" t="s">
        <v>81</v>
      </c>
      <c r="AV45">
        <v>0</v>
      </c>
      <c r="AW45">
        <v>2</v>
      </c>
      <c r="AX45">
        <v>39270706</v>
      </c>
      <c r="AY45">
        <v>1</v>
      </c>
      <c r="AZ45">
        <v>0</v>
      </c>
      <c r="BA45">
        <v>49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Y45*Source!I46</f>
        <v>1.3115699999999999</v>
      </c>
      <c r="CY45">
        <f>AB45</f>
        <v>525.30999999999995</v>
      </c>
      <c r="CZ45">
        <f>AF45</f>
        <v>86.4</v>
      </c>
      <c r="DA45">
        <f>AJ45</f>
        <v>6.08</v>
      </c>
      <c r="DB45">
        <v>0</v>
      </c>
    </row>
    <row r="46" spans="1:106" x14ac:dyDescent="0.2">
      <c r="A46">
        <f>ROW(Source!A46)</f>
        <v>46</v>
      </c>
      <c r="B46">
        <v>39269648</v>
      </c>
      <c r="C46">
        <v>39270692</v>
      </c>
      <c r="D46">
        <v>36883554</v>
      </c>
      <c r="E46">
        <v>1</v>
      </c>
      <c r="F46">
        <v>1</v>
      </c>
      <c r="G46">
        <v>1</v>
      </c>
      <c r="H46">
        <v>2</v>
      </c>
      <c r="I46" t="s">
        <v>895</v>
      </c>
      <c r="J46" t="s">
        <v>896</v>
      </c>
      <c r="K46" t="s">
        <v>897</v>
      </c>
      <c r="L46">
        <v>1368</v>
      </c>
      <c r="N46">
        <v>1011</v>
      </c>
      <c r="O46" t="s">
        <v>884</v>
      </c>
      <c r="P46" t="s">
        <v>884</v>
      </c>
      <c r="Q46">
        <v>1</v>
      </c>
      <c r="W46">
        <v>0</v>
      </c>
      <c r="X46">
        <v>1372534845</v>
      </c>
      <c r="Y46">
        <v>2.5874999999999999</v>
      </c>
      <c r="AA46">
        <v>0</v>
      </c>
      <c r="AB46">
        <v>399.52</v>
      </c>
      <c r="AC46">
        <v>11.6</v>
      </c>
      <c r="AD46">
        <v>0</v>
      </c>
      <c r="AE46">
        <v>0</v>
      </c>
      <c r="AF46">
        <v>65.709999999999994</v>
      </c>
      <c r="AG46">
        <v>11.6</v>
      </c>
      <c r="AH46">
        <v>0</v>
      </c>
      <c r="AI46">
        <v>1</v>
      </c>
      <c r="AJ46">
        <v>6.08</v>
      </c>
      <c r="AK46">
        <v>1</v>
      </c>
      <c r="AL46">
        <v>1</v>
      </c>
      <c r="AN46">
        <v>0</v>
      </c>
      <c r="AO46">
        <v>1</v>
      </c>
      <c r="AP46">
        <v>1</v>
      </c>
      <c r="AQ46">
        <v>0</v>
      </c>
      <c r="AR46">
        <v>0</v>
      </c>
      <c r="AS46" t="s">
        <v>3</v>
      </c>
      <c r="AT46">
        <v>2.0699999999999998</v>
      </c>
      <c r="AU46" t="s">
        <v>81</v>
      </c>
      <c r="AV46">
        <v>0</v>
      </c>
      <c r="AW46">
        <v>2</v>
      </c>
      <c r="AX46">
        <v>39270707</v>
      </c>
      <c r="AY46">
        <v>1</v>
      </c>
      <c r="AZ46">
        <v>0</v>
      </c>
      <c r="BA46">
        <v>50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Y46*Source!I46</f>
        <v>0.38346749999999996</v>
      </c>
      <c r="CY46">
        <f>AB46</f>
        <v>399.52</v>
      </c>
      <c r="CZ46">
        <f>AF46</f>
        <v>65.709999999999994</v>
      </c>
      <c r="DA46">
        <f>AJ46</f>
        <v>6.08</v>
      </c>
      <c r="DB46">
        <v>0</v>
      </c>
    </row>
    <row r="47" spans="1:106" x14ac:dyDescent="0.2">
      <c r="A47">
        <f>ROW(Source!A46)</f>
        <v>46</v>
      </c>
      <c r="B47">
        <v>39269648</v>
      </c>
      <c r="C47">
        <v>39270692</v>
      </c>
      <c r="D47">
        <v>36801844</v>
      </c>
      <c r="E47">
        <v>1</v>
      </c>
      <c r="F47">
        <v>1</v>
      </c>
      <c r="G47">
        <v>1</v>
      </c>
      <c r="H47">
        <v>3</v>
      </c>
      <c r="I47" t="s">
        <v>87</v>
      </c>
      <c r="J47" t="s">
        <v>90</v>
      </c>
      <c r="K47" t="s">
        <v>88</v>
      </c>
      <c r="L47">
        <v>1035</v>
      </c>
      <c r="N47">
        <v>1013</v>
      </c>
      <c r="O47" t="s">
        <v>89</v>
      </c>
      <c r="P47" t="s">
        <v>89</v>
      </c>
      <c r="Q47">
        <v>1</v>
      </c>
      <c r="W47">
        <v>0</v>
      </c>
      <c r="X47">
        <v>-1514276406</v>
      </c>
      <c r="Y47">
        <v>26.990552999999998</v>
      </c>
      <c r="AA47">
        <v>575.65</v>
      </c>
      <c r="AB47">
        <v>0</v>
      </c>
      <c r="AC47">
        <v>0</v>
      </c>
      <c r="AD47">
        <v>0</v>
      </c>
      <c r="AE47">
        <v>94.68</v>
      </c>
      <c r="AF47">
        <v>0</v>
      </c>
      <c r="AG47">
        <v>0</v>
      </c>
      <c r="AH47">
        <v>0</v>
      </c>
      <c r="AI47">
        <v>6.08</v>
      </c>
      <c r="AJ47">
        <v>1</v>
      </c>
      <c r="AK47">
        <v>1</v>
      </c>
      <c r="AL47">
        <v>1</v>
      </c>
      <c r="AN47">
        <v>0</v>
      </c>
      <c r="AO47">
        <v>0</v>
      </c>
      <c r="AP47">
        <v>0</v>
      </c>
      <c r="AQ47">
        <v>0</v>
      </c>
      <c r="AR47">
        <v>0</v>
      </c>
      <c r="AS47" t="s">
        <v>3</v>
      </c>
      <c r="AT47">
        <v>26.990552999999998</v>
      </c>
      <c r="AU47" t="s">
        <v>3</v>
      </c>
      <c r="AV47">
        <v>0</v>
      </c>
      <c r="AW47">
        <v>1</v>
      </c>
      <c r="AX47">
        <v>-1</v>
      </c>
      <c r="AY47">
        <v>0</v>
      </c>
      <c r="AZ47">
        <v>0</v>
      </c>
      <c r="BA47" t="s">
        <v>3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Y47*Source!I46</f>
        <v>3.9999999545999998</v>
      </c>
      <c r="CY47">
        <f t="shared" ref="CY47:CY53" si="6">AA47</f>
        <v>575.65</v>
      </c>
      <c r="CZ47">
        <f t="shared" ref="CZ47:CZ53" si="7">AE47</f>
        <v>94.68</v>
      </c>
      <c r="DA47">
        <f t="shared" ref="DA47:DA53" si="8">AI47</f>
        <v>6.08</v>
      </c>
      <c r="DB47">
        <v>0</v>
      </c>
    </row>
    <row r="48" spans="1:106" x14ac:dyDescent="0.2">
      <c r="A48">
        <f>ROW(Source!A46)</f>
        <v>46</v>
      </c>
      <c r="B48">
        <v>39269648</v>
      </c>
      <c r="C48">
        <v>39270692</v>
      </c>
      <c r="D48">
        <v>36804545</v>
      </c>
      <c r="E48">
        <v>1</v>
      </c>
      <c r="F48">
        <v>1</v>
      </c>
      <c r="G48">
        <v>1</v>
      </c>
      <c r="H48">
        <v>3</v>
      </c>
      <c r="I48" t="s">
        <v>928</v>
      </c>
      <c r="J48" t="s">
        <v>929</v>
      </c>
      <c r="K48" t="s">
        <v>930</v>
      </c>
      <c r="L48">
        <v>1348</v>
      </c>
      <c r="N48">
        <v>1009</v>
      </c>
      <c r="O48" t="s">
        <v>219</v>
      </c>
      <c r="P48" t="s">
        <v>219</v>
      </c>
      <c r="Q48">
        <v>1000</v>
      </c>
      <c r="W48">
        <v>0</v>
      </c>
      <c r="X48">
        <v>1174701286</v>
      </c>
      <c r="Y48">
        <v>1.6800000000000001E-3</v>
      </c>
      <c r="AA48">
        <v>72826.240000000005</v>
      </c>
      <c r="AB48">
        <v>0</v>
      </c>
      <c r="AC48">
        <v>0</v>
      </c>
      <c r="AD48">
        <v>0</v>
      </c>
      <c r="AE48">
        <v>11978</v>
      </c>
      <c r="AF48">
        <v>0</v>
      </c>
      <c r="AG48">
        <v>0</v>
      </c>
      <c r="AH48">
        <v>0</v>
      </c>
      <c r="AI48">
        <v>6.08</v>
      </c>
      <c r="AJ48">
        <v>1</v>
      </c>
      <c r="AK48">
        <v>1</v>
      </c>
      <c r="AL48">
        <v>1</v>
      </c>
      <c r="AN48">
        <v>0</v>
      </c>
      <c r="AO48">
        <v>1</v>
      </c>
      <c r="AP48">
        <v>0</v>
      </c>
      <c r="AQ48">
        <v>0</v>
      </c>
      <c r="AR48">
        <v>0</v>
      </c>
      <c r="AS48" t="s">
        <v>3</v>
      </c>
      <c r="AT48">
        <v>1.6800000000000001E-3</v>
      </c>
      <c r="AU48" t="s">
        <v>3</v>
      </c>
      <c r="AV48">
        <v>0</v>
      </c>
      <c r="AW48">
        <v>2</v>
      </c>
      <c r="AX48">
        <v>39270709</v>
      </c>
      <c r="AY48">
        <v>1</v>
      </c>
      <c r="AZ48">
        <v>0</v>
      </c>
      <c r="BA48">
        <v>52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Y48*Source!I46</f>
        <v>2.4897599999999998E-4</v>
      </c>
      <c r="CY48">
        <f t="shared" si="6"/>
        <v>72826.240000000005</v>
      </c>
      <c r="CZ48">
        <f t="shared" si="7"/>
        <v>11978</v>
      </c>
      <c r="DA48">
        <f t="shared" si="8"/>
        <v>6.08</v>
      </c>
      <c r="DB48">
        <v>0</v>
      </c>
    </row>
    <row r="49" spans="1:106" x14ac:dyDescent="0.2">
      <c r="A49">
        <f>ROW(Source!A46)</f>
        <v>46</v>
      </c>
      <c r="B49">
        <v>39269648</v>
      </c>
      <c r="C49">
        <v>39270692</v>
      </c>
      <c r="D49">
        <v>36807324</v>
      </c>
      <c r="E49">
        <v>1</v>
      </c>
      <c r="F49">
        <v>1</v>
      </c>
      <c r="G49">
        <v>1</v>
      </c>
      <c r="H49">
        <v>3</v>
      </c>
      <c r="I49" t="s">
        <v>931</v>
      </c>
      <c r="J49" t="s">
        <v>932</v>
      </c>
      <c r="K49" t="s">
        <v>933</v>
      </c>
      <c r="L49">
        <v>1339</v>
      </c>
      <c r="N49">
        <v>1007</v>
      </c>
      <c r="O49" t="s">
        <v>188</v>
      </c>
      <c r="P49" t="s">
        <v>188</v>
      </c>
      <c r="Q49">
        <v>1</v>
      </c>
      <c r="W49">
        <v>0</v>
      </c>
      <c r="X49">
        <v>-2072708995</v>
      </c>
      <c r="Y49">
        <v>7.5999999999999998E-2</v>
      </c>
      <c r="AA49">
        <v>2784.64</v>
      </c>
      <c r="AB49">
        <v>0</v>
      </c>
      <c r="AC49">
        <v>0</v>
      </c>
      <c r="AD49">
        <v>0</v>
      </c>
      <c r="AE49">
        <v>458</v>
      </c>
      <c r="AF49">
        <v>0</v>
      </c>
      <c r="AG49">
        <v>0</v>
      </c>
      <c r="AH49">
        <v>0</v>
      </c>
      <c r="AI49">
        <v>6.08</v>
      </c>
      <c r="AJ49">
        <v>1</v>
      </c>
      <c r="AK49">
        <v>1</v>
      </c>
      <c r="AL49">
        <v>1</v>
      </c>
      <c r="AN49">
        <v>0</v>
      </c>
      <c r="AO49">
        <v>1</v>
      </c>
      <c r="AP49">
        <v>0</v>
      </c>
      <c r="AQ49">
        <v>0</v>
      </c>
      <c r="AR49">
        <v>0</v>
      </c>
      <c r="AS49" t="s">
        <v>3</v>
      </c>
      <c r="AT49">
        <v>7.5999999999999998E-2</v>
      </c>
      <c r="AU49" t="s">
        <v>3</v>
      </c>
      <c r="AV49">
        <v>0</v>
      </c>
      <c r="AW49">
        <v>2</v>
      </c>
      <c r="AX49">
        <v>39270710</v>
      </c>
      <c r="AY49">
        <v>1</v>
      </c>
      <c r="AZ49">
        <v>0</v>
      </c>
      <c r="BA49">
        <v>53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Y49*Source!I46</f>
        <v>1.1263199999999999E-2</v>
      </c>
      <c r="CY49">
        <f t="shared" si="6"/>
        <v>2784.64</v>
      </c>
      <c r="CZ49">
        <f t="shared" si="7"/>
        <v>458</v>
      </c>
      <c r="DA49">
        <f t="shared" si="8"/>
        <v>6.08</v>
      </c>
      <c r="DB49">
        <v>0</v>
      </c>
    </row>
    <row r="50" spans="1:106" x14ac:dyDescent="0.2">
      <c r="A50">
        <f>ROW(Source!A46)</f>
        <v>46</v>
      </c>
      <c r="B50">
        <v>39269648</v>
      </c>
      <c r="C50">
        <v>39270692</v>
      </c>
      <c r="D50">
        <v>36830501</v>
      </c>
      <c r="E50">
        <v>1</v>
      </c>
      <c r="F50">
        <v>1</v>
      </c>
      <c r="G50">
        <v>1</v>
      </c>
      <c r="H50">
        <v>3</v>
      </c>
      <c r="I50" t="s">
        <v>934</v>
      </c>
      <c r="J50" t="s">
        <v>935</v>
      </c>
      <c r="K50" t="s">
        <v>936</v>
      </c>
      <c r="L50">
        <v>1339</v>
      </c>
      <c r="N50">
        <v>1007</v>
      </c>
      <c r="O50" t="s">
        <v>188</v>
      </c>
      <c r="P50" t="s">
        <v>188</v>
      </c>
      <c r="Q50">
        <v>1</v>
      </c>
      <c r="W50">
        <v>0</v>
      </c>
      <c r="X50">
        <v>2024089152</v>
      </c>
      <c r="Y50">
        <v>7.0000000000000007E-2</v>
      </c>
      <c r="AA50">
        <v>6688</v>
      </c>
      <c r="AB50">
        <v>0</v>
      </c>
      <c r="AC50">
        <v>0</v>
      </c>
      <c r="AD50">
        <v>0</v>
      </c>
      <c r="AE50">
        <v>1100</v>
      </c>
      <c r="AF50">
        <v>0</v>
      </c>
      <c r="AG50">
        <v>0</v>
      </c>
      <c r="AH50">
        <v>0</v>
      </c>
      <c r="AI50">
        <v>6.08</v>
      </c>
      <c r="AJ50">
        <v>1</v>
      </c>
      <c r="AK50">
        <v>1</v>
      </c>
      <c r="AL50">
        <v>1</v>
      </c>
      <c r="AN50">
        <v>0</v>
      </c>
      <c r="AO50">
        <v>1</v>
      </c>
      <c r="AP50">
        <v>0</v>
      </c>
      <c r="AQ50">
        <v>0</v>
      </c>
      <c r="AR50">
        <v>0</v>
      </c>
      <c r="AS50" t="s">
        <v>3</v>
      </c>
      <c r="AT50">
        <v>7.0000000000000007E-2</v>
      </c>
      <c r="AU50" t="s">
        <v>3</v>
      </c>
      <c r="AV50">
        <v>0</v>
      </c>
      <c r="AW50">
        <v>2</v>
      </c>
      <c r="AX50">
        <v>39270712</v>
      </c>
      <c r="AY50">
        <v>1</v>
      </c>
      <c r="AZ50">
        <v>0</v>
      </c>
      <c r="BA50">
        <v>55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Y50*Source!I46</f>
        <v>1.0374000000000001E-2</v>
      </c>
      <c r="CY50">
        <f t="shared" si="6"/>
        <v>6688</v>
      </c>
      <c r="CZ50">
        <f t="shared" si="7"/>
        <v>1100</v>
      </c>
      <c r="DA50">
        <f t="shared" si="8"/>
        <v>6.08</v>
      </c>
      <c r="DB50">
        <v>0</v>
      </c>
    </row>
    <row r="51" spans="1:106" x14ac:dyDescent="0.2">
      <c r="A51">
        <f>ROW(Source!A46)</f>
        <v>46</v>
      </c>
      <c r="B51">
        <v>39269648</v>
      </c>
      <c r="C51">
        <v>39270692</v>
      </c>
      <c r="D51">
        <v>36830609</v>
      </c>
      <c r="E51">
        <v>1</v>
      </c>
      <c r="F51">
        <v>1</v>
      </c>
      <c r="G51">
        <v>1</v>
      </c>
      <c r="H51">
        <v>3</v>
      </c>
      <c r="I51" t="s">
        <v>130</v>
      </c>
      <c r="J51" t="s">
        <v>132</v>
      </c>
      <c r="K51" t="s">
        <v>131</v>
      </c>
      <c r="L51">
        <v>1327</v>
      </c>
      <c r="N51">
        <v>1005</v>
      </c>
      <c r="O51" t="s">
        <v>79</v>
      </c>
      <c r="P51" t="s">
        <v>79</v>
      </c>
      <c r="Q51">
        <v>1</v>
      </c>
      <c r="W51">
        <v>0</v>
      </c>
      <c r="X51">
        <v>-21857059</v>
      </c>
      <c r="Y51">
        <v>49.122807000000002</v>
      </c>
      <c r="AA51">
        <v>6049.78</v>
      </c>
      <c r="AB51">
        <v>0</v>
      </c>
      <c r="AC51">
        <v>0</v>
      </c>
      <c r="AD51">
        <v>0</v>
      </c>
      <c r="AE51">
        <v>995.03</v>
      </c>
      <c r="AF51">
        <v>0</v>
      </c>
      <c r="AG51">
        <v>0</v>
      </c>
      <c r="AH51">
        <v>0</v>
      </c>
      <c r="AI51">
        <v>6.08</v>
      </c>
      <c r="AJ51">
        <v>1</v>
      </c>
      <c r="AK51">
        <v>1</v>
      </c>
      <c r="AL51">
        <v>1</v>
      </c>
      <c r="AN51">
        <v>0</v>
      </c>
      <c r="AO51">
        <v>0</v>
      </c>
      <c r="AP51">
        <v>0</v>
      </c>
      <c r="AQ51">
        <v>0</v>
      </c>
      <c r="AR51">
        <v>0</v>
      </c>
      <c r="AS51" t="s">
        <v>3</v>
      </c>
      <c r="AT51">
        <v>49.122807000000002</v>
      </c>
      <c r="AU51" t="s">
        <v>3</v>
      </c>
      <c r="AV51">
        <v>0</v>
      </c>
      <c r="AW51">
        <v>1</v>
      </c>
      <c r="AX51">
        <v>-1</v>
      </c>
      <c r="AY51">
        <v>0</v>
      </c>
      <c r="AZ51">
        <v>0</v>
      </c>
      <c r="BA51" t="s">
        <v>3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Y51*Source!I46</f>
        <v>7.2799999974</v>
      </c>
      <c r="CY51">
        <f t="shared" si="6"/>
        <v>6049.78</v>
      </c>
      <c r="CZ51">
        <f t="shared" si="7"/>
        <v>995.03</v>
      </c>
      <c r="DA51">
        <f t="shared" si="8"/>
        <v>6.08</v>
      </c>
      <c r="DB51">
        <v>0</v>
      </c>
    </row>
    <row r="52" spans="1:106" x14ac:dyDescent="0.2">
      <c r="A52">
        <f>ROW(Source!A46)</f>
        <v>46</v>
      </c>
      <c r="B52">
        <v>39269648</v>
      </c>
      <c r="C52">
        <v>39270692</v>
      </c>
      <c r="D52">
        <v>36830610</v>
      </c>
      <c r="E52">
        <v>1</v>
      </c>
      <c r="F52">
        <v>1</v>
      </c>
      <c r="G52">
        <v>1</v>
      </c>
      <c r="H52">
        <v>3</v>
      </c>
      <c r="I52" t="s">
        <v>126</v>
      </c>
      <c r="J52" t="s">
        <v>128</v>
      </c>
      <c r="K52" t="s">
        <v>127</v>
      </c>
      <c r="L52">
        <v>1327</v>
      </c>
      <c r="N52">
        <v>1005</v>
      </c>
      <c r="O52" t="s">
        <v>79</v>
      </c>
      <c r="P52" t="s">
        <v>79</v>
      </c>
      <c r="Q52">
        <v>1</v>
      </c>
      <c r="W52">
        <v>0</v>
      </c>
      <c r="X52">
        <v>1594907730</v>
      </c>
      <c r="Y52">
        <v>50.877192999999998</v>
      </c>
      <c r="AA52">
        <v>8007.91</v>
      </c>
      <c r="AB52">
        <v>0</v>
      </c>
      <c r="AC52">
        <v>0</v>
      </c>
      <c r="AD52">
        <v>0</v>
      </c>
      <c r="AE52">
        <v>1317.09</v>
      </c>
      <c r="AF52">
        <v>0</v>
      </c>
      <c r="AG52">
        <v>0</v>
      </c>
      <c r="AH52">
        <v>0</v>
      </c>
      <c r="AI52">
        <v>6.08</v>
      </c>
      <c r="AJ52">
        <v>1</v>
      </c>
      <c r="AK52">
        <v>1</v>
      </c>
      <c r="AL52">
        <v>1</v>
      </c>
      <c r="AN52">
        <v>0</v>
      </c>
      <c r="AO52">
        <v>0</v>
      </c>
      <c r="AP52">
        <v>0</v>
      </c>
      <c r="AQ52">
        <v>0</v>
      </c>
      <c r="AR52">
        <v>0</v>
      </c>
      <c r="AS52" t="s">
        <v>3</v>
      </c>
      <c r="AT52">
        <v>50.877192999999998</v>
      </c>
      <c r="AU52" t="s">
        <v>3</v>
      </c>
      <c r="AV52">
        <v>0</v>
      </c>
      <c r="AW52">
        <v>1</v>
      </c>
      <c r="AX52">
        <v>-1</v>
      </c>
      <c r="AY52">
        <v>0</v>
      </c>
      <c r="AZ52">
        <v>0</v>
      </c>
      <c r="BA52" t="s">
        <v>3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Y52*Source!I46</f>
        <v>7.5400000025999994</v>
      </c>
      <c r="CY52">
        <f t="shared" si="6"/>
        <v>8007.91</v>
      </c>
      <c r="CZ52">
        <f t="shared" si="7"/>
        <v>1317.09</v>
      </c>
      <c r="DA52">
        <f t="shared" si="8"/>
        <v>6.08</v>
      </c>
      <c r="DB52">
        <v>0</v>
      </c>
    </row>
    <row r="53" spans="1:106" x14ac:dyDescent="0.2">
      <c r="A53">
        <f>ROW(Source!A46)</f>
        <v>46</v>
      </c>
      <c r="B53">
        <v>39269648</v>
      </c>
      <c r="C53">
        <v>39270692</v>
      </c>
      <c r="D53">
        <v>36838798</v>
      </c>
      <c r="E53">
        <v>1</v>
      </c>
      <c r="F53">
        <v>1</v>
      </c>
      <c r="G53">
        <v>1</v>
      </c>
      <c r="H53">
        <v>3</v>
      </c>
      <c r="I53" t="s">
        <v>937</v>
      </c>
      <c r="J53" t="s">
        <v>938</v>
      </c>
      <c r="K53" t="s">
        <v>939</v>
      </c>
      <c r="L53">
        <v>1296</v>
      </c>
      <c r="N53">
        <v>1002</v>
      </c>
      <c r="O53" t="s">
        <v>228</v>
      </c>
      <c r="P53" t="s">
        <v>228</v>
      </c>
      <c r="Q53">
        <v>1</v>
      </c>
      <c r="W53">
        <v>0</v>
      </c>
      <c r="X53">
        <v>-2122226716</v>
      </c>
      <c r="Y53">
        <v>22.2</v>
      </c>
      <c r="AA53">
        <v>284.91000000000003</v>
      </c>
      <c r="AB53">
        <v>0</v>
      </c>
      <c r="AC53">
        <v>0</v>
      </c>
      <c r="AD53">
        <v>0</v>
      </c>
      <c r="AE53">
        <v>46.86</v>
      </c>
      <c r="AF53">
        <v>0</v>
      </c>
      <c r="AG53">
        <v>0</v>
      </c>
      <c r="AH53">
        <v>0</v>
      </c>
      <c r="AI53">
        <v>6.08</v>
      </c>
      <c r="AJ53">
        <v>1</v>
      </c>
      <c r="AK53">
        <v>1</v>
      </c>
      <c r="AL53">
        <v>1</v>
      </c>
      <c r="AN53">
        <v>0</v>
      </c>
      <c r="AO53">
        <v>1</v>
      </c>
      <c r="AP53">
        <v>0</v>
      </c>
      <c r="AQ53">
        <v>0</v>
      </c>
      <c r="AR53">
        <v>0</v>
      </c>
      <c r="AS53" t="s">
        <v>3</v>
      </c>
      <c r="AT53">
        <v>22.2</v>
      </c>
      <c r="AU53" t="s">
        <v>3</v>
      </c>
      <c r="AV53">
        <v>0</v>
      </c>
      <c r="AW53">
        <v>2</v>
      </c>
      <c r="AX53">
        <v>39270714</v>
      </c>
      <c r="AY53">
        <v>1</v>
      </c>
      <c r="AZ53">
        <v>0</v>
      </c>
      <c r="BA53">
        <v>57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Y53*Source!I46</f>
        <v>3.2900399999999999</v>
      </c>
      <c r="CY53">
        <f t="shared" si="6"/>
        <v>284.91000000000003</v>
      </c>
      <c r="CZ53">
        <f t="shared" si="7"/>
        <v>46.86</v>
      </c>
      <c r="DA53">
        <f t="shared" si="8"/>
        <v>6.08</v>
      </c>
      <c r="DB53">
        <v>0</v>
      </c>
    </row>
    <row r="54" spans="1:106" x14ac:dyDescent="0.2">
      <c r="A54">
        <f>ROW(Source!A50)</f>
        <v>50</v>
      </c>
      <c r="B54">
        <v>39269648</v>
      </c>
      <c r="C54">
        <v>39270718</v>
      </c>
      <c r="D54">
        <v>37070495</v>
      </c>
      <c r="E54">
        <v>1</v>
      </c>
      <c r="F54">
        <v>1</v>
      </c>
      <c r="G54">
        <v>1</v>
      </c>
      <c r="H54">
        <v>1</v>
      </c>
      <c r="I54" t="s">
        <v>942</v>
      </c>
      <c r="J54" t="s">
        <v>3</v>
      </c>
      <c r="K54" t="s">
        <v>943</v>
      </c>
      <c r="L54">
        <v>1191</v>
      </c>
      <c r="N54">
        <v>1013</v>
      </c>
      <c r="O54" t="s">
        <v>878</v>
      </c>
      <c r="P54" t="s">
        <v>878</v>
      </c>
      <c r="Q54">
        <v>1</v>
      </c>
      <c r="W54">
        <v>0</v>
      </c>
      <c r="X54">
        <v>-784637506</v>
      </c>
      <c r="Y54">
        <v>196.36249999999998</v>
      </c>
      <c r="AA54">
        <v>0</v>
      </c>
      <c r="AB54">
        <v>0</v>
      </c>
      <c r="AC54">
        <v>0</v>
      </c>
      <c r="AD54">
        <v>53.14</v>
      </c>
      <c r="AE54">
        <v>0</v>
      </c>
      <c r="AF54">
        <v>0</v>
      </c>
      <c r="AG54">
        <v>0</v>
      </c>
      <c r="AH54">
        <v>8.74</v>
      </c>
      <c r="AI54">
        <v>1</v>
      </c>
      <c r="AJ54">
        <v>1</v>
      </c>
      <c r="AK54">
        <v>1</v>
      </c>
      <c r="AL54">
        <v>6.08</v>
      </c>
      <c r="AN54">
        <v>0</v>
      </c>
      <c r="AO54">
        <v>1</v>
      </c>
      <c r="AP54">
        <v>1</v>
      </c>
      <c r="AQ54">
        <v>0</v>
      </c>
      <c r="AR54">
        <v>0</v>
      </c>
      <c r="AS54" t="s">
        <v>3</v>
      </c>
      <c r="AT54">
        <v>170.75</v>
      </c>
      <c r="AU54" t="s">
        <v>82</v>
      </c>
      <c r="AV54">
        <v>1</v>
      </c>
      <c r="AW54">
        <v>2</v>
      </c>
      <c r="AX54">
        <v>39270730</v>
      </c>
      <c r="AY54">
        <v>1</v>
      </c>
      <c r="AZ54">
        <v>0</v>
      </c>
      <c r="BA54">
        <v>58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Y54*Source!I50</f>
        <v>12.017384999999999</v>
      </c>
      <c r="CY54">
        <f>AD54</f>
        <v>53.14</v>
      </c>
      <c r="CZ54">
        <f>AH54</f>
        <v>8.74</v>
      </c>
      <c r="DA54">
        <f>AL54</f>
        <v>6.08</v>
      </c>
      <c r="DB54">
        <v>0</v>
      </c>
    </row>
    <row r="55" spans="1:106" x14ac:dyDescent="0.2">
      <c r="A55">
        <f>ROW(Source!A50)</f>
        <v>50</v>
      </c>
      <c r="B55">
        <v>39269648</v>
      </c>
      <c r="C55">
        <v>39270718</v>
      </c>
      <c r="D55">
        <v>37064876</v>
      </c>
      <c r="E55">
        <v>1</v>
      </c>
      <c r="F55">
        <v>1</v>
      </c>
      <c r="G55">
        <v>1</v>
      </c>
      <c r="H55">
        <v>1</v>
      </c>
      <c r="I55" t="s">
        <v>879</v>
      </c>
      <c r="J55" t="s">
        <v>3</v>
      </c>
      <c r="K55" t="s">
        <v>880</v>
      </c>
      <c r="L55">
        <v>1191</v>
      </c>
      <c r="N55">
        <v>1013</v>
      </c>
      <c r="O55" t="s">
        <v>878</v>
      </c>
      <c r="P55" t="s">
        <v>878</v>
      </c>
      <c r="Q55">
        <v>1</v>
      </c>
      <c r="W55">
        <v>0</v>
      </c>
      <c r="X55">
        <v>-1417349443</v>
      </c>
      <c r="Y55">
        <v>5.33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1</v>
      </c>
      <c r="AJ55">
        <v>1</v>
      </c>
      <c r="AK55">
        <v>6.08</v>
      </c>
      <c r="AL55">
        <v>1</v>
      </c>
      <c r="AN55">
        <v>0</v>
      </c>
      <c r="AO55">
        <v>1</v>
      </c>
      <c r="AP55">
        <v>0</v>
      </c>
      <c r="AQ55">
        <v>0</v>
      </c>
      <c r="AR55">
        <v>0</v>
      </c>
      <c r="AS55" t="s">
        <v>3</v>
      </c>
      <c r="AT55">
        <v>5.33</v>
      </c>
      <c r="AU55" t="s">
        <v>3</v>
      </c>
      <c r="AV55">
        <v>2</v>
      </c>
      <c r="AW55">
        <v>2</v>
      </c>
      <c r="AX55">
        <v>39270731</v>
      </c>
      <c r="AY55">
        <v>1</v>
      </c>
      <c r="AZ55">
        <v>2048</v>
      </c>
      <c r="BA55">
        <v>59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Y55*Source!I50</f>
        <v>0.32619599999999999</v>
      </c>
      <c r="CY55">
        <f>AD55</f>
        <v>0</v>
      </c>
      <c r="CZ55">
        <f>AH55</f>
        <v>0</v>
      </c>
      <c r="DA55">
        <f>AL55</f>
        <v>1</v>
      </c>
      <c r="DB55">
        <v>0</v>
      </c>
    </row>
    <row r="56" spans="1:106" x14ac:dyDescent="0.2">
      <c r="A56">
        <f>ROW(Source!A50)</f>
        <v>50</v>
      </c>
      <c r="B56">
        <v>39269648</v>
      </c>
      <c r="C56">
        <v>39270718</v>
      </c>
      <c r="D56">
        <v>36882452</v>
      </c>
      <c r="E56">
        <v>1</v>
      </c>
      <c r="F56">
        <v>1</v>
      </c>
      <c r="G56">
        <v>1</v>
      </c>
      <c r="H56">
        <v>2</v>
      </c>
      <c r="I56" t="s">
        <v>881</v>
      </c>
      <c r="J56" t="s">
        <v>882</v>
      </c>
      <c r="K56" t="s">
        <v>883</v>
      </c>
      <c r="L56">
        <v>1368</v>
      </c>
      <c r="N56">
        <v>1011</v>
      </c>
      <c r="O56" t="s">
        <v>884</v>
      </c>
      <c r="P56" t="s">
        <v>884</v>
      </c>
      <c r="Q56">
        <v>1</v>
      </c>
      <c r="W56">
        <v>0</v>
      </c>
      <c r="X56">
        <v>1188625873</v>
      </c>
      <c r="Y56">
        <v>2.2000000000000002</v>
      </c>
      <c r="AA56">
        <v>0</v>
      </c>
      <c r="AB56">
        <v>190.06</v>
      </c>
      <c r="AC56">
        <v>13.5</v>
      </c>
      <c r="AD56">
        <v>0</v>
      </c>
      <c r="AE56">
        <v>0</v>
      </c>
      <c r="AF56">
        <v>31.26</v>
      </c>
      <c r="AG56">
        <v>13.5</v>
      </c>
      <c r="AH56">
        <v>0</v>
      </c>
      <c r="AI56">
        <v>1</v>
      </c>
      <c r="AJ56">
        <v>6.08</v>
      </c>
      <c r="AK56">
        <v>1</v>
      </c>
      <c r="AL56">
        <v>1</v>
      </c>
      <c r="AN56">
        <v>0</v>
      </c>
      <c r="AO56">
        <v>1</v>
      </c>
      <c r="AP56">
        <v>1</v>
      </c>
      <c r="AQ56">
        <v>0</v>
      </c>
      <c r="AR56">
        <v>0</v>
      </c>
      <c r="AS56" t="s">
        <v>3</v>
      </c>
      <c r="AT56">
        <v>1.76</v>
      </c>
      <c r="AU56" t="s">
        <v>81</v>
      </c>
      <c r="AV56">
        <v>0</v>
      </c>
      <c r="AW56">
        <v>2</v>
      </c>
      <c r="AX56">
        <v>39270732</v>
      </c>
      <c r="AY56">
        <v>1</v>
      </c>
      <c r="AZ56">
        <v>0</v>
      </c>
      <c r="BA56">
        <v>60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Y56*Source!I50</f>
        <v>0.13464000000000001</v>
      </c>
      <c r="CY56">
        <f>AB56</f>
        <v>190.06</v>
      </c>
      <c r="CZ56">
        <f>AF56</f>
        <v>31.26</v>
      </c>
      <c r="DA56">
        <f>AJ56</f>
        <v>6.08</v>
      </c>
      <c r="DB56">
        <v>0</v>
      </c>
    </row>
    <row r="57" spans="1:106" x14ac:dyDescent="0.2">
      <c r="A57">
        <f>ROW(Source!A50)</f>
        <v>50</v>
      </c>
      <c r="B57">
        <v>39269648</v>
      </c>
      <c r="C57">
        <v>39270718</v>
      </c>
      <c r="D57">
        <v>36883554</v>
      </c>
      <c r="E57">
        <v>1</v>
      </c>
      <c r="F57">
        <v>1</v>
      </c>
      <c r="G57">
        <v>1</v>
      </c>
      <c r="H57">
        <v>2</v>
      </c>
      <c r="I57" t="s">
        <v>895</v>
      </c>
      <c r="J57" t="s">
        <v>896</v>
      </c>
      <c r="K57" t="s">
        <v>897</v>
      </c>
      <c r="L57">
        <v>1368</v>
      </c>
      <c r="N57">
        <v>1011</v>
      </c>
      <c r="O57" t="s">
        <v>884</v>
      </c>
      <c r="P57" t="s">
        <v>884</v>
      </c>
      <c r="Q57">
        <v>1</v>
      </c>
      <c r="W57">
        <v>0</v>
      </c>
      <c r="X57">
        <v>1372534845</v>
      </c>
      <c r="Y57">
        <v>4.4624999999999995</v>
      </c>
      <c r="AA57">
        <v>0</v>
      </c>
      <c r="AB57">
        <v>399.52</v>
      </c>
      <c r="AC57">
        <v>11.6</v>
      </c>
      <c r="AD57">
        <v>0</v>
      </c>
      <c r="AE57">
        <v>0</v>
      </c>
      <c r="AF57">
        <v>65.709999999999994</v>
      </c>
      <c r="AG57">
        <v>11.6</v>
      </c>
      <c r="AH57">
        <v>0</v>
      </c>
      <c r="AI57">
        <v>1</v>
      </c>
      <c r="AJ57">
        <v>6.08</v>
      </c>
      <c r="AK57">
        <v>1</v>
      </c>
      <c r="AL57">
        <v>1</v>
      </c>
      <c r="AN57">
        <v>0</v>
      </c>
      <c r="AO57">
        <v>1</v>
      </c>
      <c r="AP57">
        <v>1</v>
      </c>
      <c r="AQ57">
        <v>0</v>
      </c>
      <c r="AR57">
        <v>0</v>
      </c>
      <c r="AS57" t="s">
        <v>3</v>
      </c>
      <c r="AT57">
        <v>3.57</v>
      </c>
      <c r="AU57" t="s">
        <v>81</v>
      </c>
      <c r="AV57">
        <v>0</v>
      </c>
      <c r="AW57">
        <v>2</v>
      </c>
      <c r="AX57">
        <v>39270733</v>
      </c>
      <c r="AY57">
        <v>1</v>
      </c>
      <c r="AZ57">
        <v>0</v>
      </c>
      <c r="BA57">
        <v>61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Y57*Source!I50</f>
        <v>0.27310499999999993</v>
      </c>
      <c r="CY57">
        <f>AB57</f>
        <v>399.52</v>
      </c>
      <c r="CZ57">
        <f>AF57</f>
        <v>65.709999999999994</v>
      </c>
      <c r="DA57">
        <f>AJ57</f>
        <v>6.08</v>
      </c>
      <c r="DB57">
        <v>0</v>
      </c>
    </row>
    <row r="58" spans="1:106" x14ac:dyDescent="0.2">
      <c r="A58">
        <f>ROW(Source!A50)</f>
        <v>50</v>
      </c>
      <c r="B58">
        <v>39269648</v>
      </c>
      <c r="C58">
        <v>39270718</v>
      </c>
      <c r="D58">
        <v>36802057</v>
      </c>
      <c r="E58">
        <v>1</v>
      </c>
      <c r="F58">
        <v>1</v>
      </c>
      <c r="G58">
        <v>1</v>
      </c>
      <c r="H58">
        <v>3</v>
      </c>
      <c r="I58" t="s">
        <v>944</v>
      </c>
      <c r="J58" t="s">
        <v>945</v>
      </c>
      <c r="K58" t="s">
        <v>946</v>
      </c>
      <c r="L58">
        <v>1301</v>
      </c>
      <c r="N58">
        <v>1003</v>
      </c>
      <c r="O58" t="s">
        <v>164</v>
      </c>
      <c r="P58" t="s">
        <v>164</v>
      </c>
      <c r="Q58">
        <v>1</v>
      </c>
      <c r="W58">
        <v>0</v>
      </c>
      <c r="X58">
        <v>751777312</v>
      </c>
      <c r="Y58">
        <v>347</v>
      </c>
      <c r="AA58">
        <v>38.79</v>
      </c>
      <c r="AB58">
        <v>0</v>
      </c>
      <c r="AC58">
        <v>0</v>
      </c>
      <c r="AD58">
        <v>0</v>
      </c>
      <c r="AE58">
        <v>6.38</v>
      </c>
      <c r="AF58">
        <v>0</v>
      </c>
      <c r="AG58">
        <v>0</v>
      </c>
      <c r="AH58">
        <v>0</v>
      </c>
      <c r="AI58">
        <v>6.08</v>
      </c>
      <c r="AJ58">
        <v>1</v>
      </c>
      <c r="AK58">
        <v>1</v>
      </c>
      <c r="AL58">
        <v>1</v>
      </c>
      <c r="AN58">
        <v>0</v>
      </c>
      <c r="AO58">
        <v>1</v>
      </c>
      <c r="AP58">
        <v>0</v>
      </c>
      <c r="AQ58">
        <v>0</v>
      </c>
      <c r="AR58">
        <v>0</v>
      </c>
      <c r="AS58" t="s">
        <v>3</v>
      </c>
      <c r="AT58">
        <v>347</v>
      </c>
      <c r="AU58" t="s">
        <v>3</v>
      </c>
      <c r="AV58">
        <v>0</v>
      </c>
      <c r="AW58">
        <v>2</v>
      </c>
      <c r="AX58">
        <v>39270734</v>
      </c>
      <c r="AY58">
        <v>1</v>
      </c>
      <c r="AZ58">
        <v>0</v>
      </c>
      <c r="BA58">
        <v>62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Y58*Source!I50</f>
        <v>21.2364</v>
      </c>
      <c r="CY58">
        <f t="shared" ref="CY58:CY64" si="9">AA58</f>
        <v>38.79</v>
      </c>
      <c r="CZ58">
        <f t="shared" ref="CZ58:CZ64" si="10">AE58</f>
        <v>6.38</v>
      </c>
      <c r="DA58">
        <f t="shared" ref="DA58:DA64" si="11">AI58</f>
        <v>6.08</v>
      </c>
      <c r="DB58">
        <v>0</v>
      </c>
    </row>
    <row r="59" spans="1:106" x14ac:dyDescent="0.2">
      <c r="A59">
        <f>ROW(Source!A50)</f>
        <v>50</v>
      </c>
      <c r="B59">
        <v>39269648</v>
      </c>
      <c r="C59">
        <v>39270718</v>
      </c>
      <c r="D59">
        <v>36802058</v>
      </c>
      <c r="E59">
        <v>1</v>
      </c>
      <c r="F59">
        <v>1</v>
      </c>
      <c r="G59">
        <v>1</v>
      </c>
      <c r="H59">
        <v>3</v>
      </c>
      <c r="I59" t="s">
        <v>947</v>
      </c>
      <c r="J59" t="s">
        <v>948</v>
      </c>
      <c r="K59" t="s">
        <v>949</v>
      </c>
      <c r="L59">
        <v>1301</v>
      </c>
      <c r="N59">
        <v>1003</v>
      </c>
      <c r="O59" t="s">
        <v>164</v>
      </c>
      <c r="P59" t="s">
        <v>164</v>
      </c>
      <c r="Q59">
        <v>1</v>
      </c>
      <c r="W59">
        <v>0</v>
      </c>
      <c r="X59">
        <v>1744203244</v>
      </c>
      <c r="Y59">
        <v>71</v>
      </c>
      <c r="AA59">
        <v>48.34</v>
      </c>
      <c r="AB59">
        <v>0</v>
      </c>
      <c r="AC59">
        <v>0</v>
      </c>
      <c r="AD59">
        <v>0</v>
      </c>
      <c r="AE59">
        <v>7.95</v>
      </c>
      <c r="AF59">
        <v>0</v>
      </c>
      <c r="AG59">
        <v>0</v>
      </c>
      <c r="AH59">
        <v>0</v>
      </c>
      <c r="AI59">
        <v>6.08</v>
      </c>
      <c r="AJ59">
        <v>1</v>
      </c>
      <c r="AK59">
        <v>1</v>
      </c>
      <c r="AL59">
        <v>1</v>
      </c>
      <c r="AN59">
        <v>0</v>
      </c>
      <c r="AO59">
        <v>1</v>
      </c>
      <c r="AP59">
        <v>0</v>
      </c>
      <c r="AQ59">
        <v>0</v>
      </c>
      <c r="AR59">
        <v>0</v>
      </c>
      <c r="AS59" t="s">
        <v>3</v>
      </c>
      <c r="AT59">
        <v>71</v>
      </c>
      <c r="AU59" t="s">
        <v>3</v>
      </c>
      <c r="AV59">
        <v>0</v>
      </c>
      <c r="AW59">
        <v>2</v>
      </c>
      <c r="AX59">
        <v>39270735</v>
      </c>
      <c r="AY59">
        <v>1</v>
      </c>
      <c r="AZ59">
        <v>0</v>
      </c>
      <c r="BA59">
        <v>63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Y59*Source!I50</f>
        <v>4.3452000000000002</v>
      </c>
      <c r="CY59">
        <f t="shared" si="9"/>
        <v>48.34</v>
      </c>
      <c r="CZ59">
        <f t="shared" si="10"/>
        <v>7.95</v>
      </c>
      <c r="DA59">
        <f t="shared" si="11"/>
        <v>6.08</v>
      </c>
      <c r="DB59">
        <v>0</v>
      </c>
    </row>
    <row r="60" spans="1:106" x14ac:dyDescent="0.2">
      <c r="A60">
        <f>ROW(Source!A50)</f>
        <v>50</v>
      </c>
      <c r="B60">
        <v>39269648</v>
      </c>
      <c r="C60">
        <v>39270718</v>
      </c>
      <c r="D60">
        <v>36802146</v>
      </c>
      <c r="E60">
        <v>1</v>
      </c>
      <c r="F60">
        <v>1</v>
      </c>
      <c r="G60">
        <v>1</v>
      </c>
      <c r="H60">
        <v>3</v>
      </c>
      <c r="I60" t="s">
        <v>950</v>
      </c>
      <c r="J60" t="s">
        <v>951</v>
      </c>
      <c r="K60" t="s">
        <v>952</v>
      </c>
      <c r="L60">
        <v>1302</v>
      </c>
      <c r="N60">
        <v>1003</v>
      </c>
      <c r="O60" t="s">
        <v>429</v>
      </c>
      <c r="P60" t="s">
        <v>429</v>
      </c>
      <c r="Q60">
        <v>10</v>
      </c>
      <c r="W60">
        <v>0</v>
      </c>
      <c r="X60">
        <v>-405326455</v>
      </c>
      <c r="Y60">
        <v>21.4</v>
      </c>
      <c r="AA60">
        <v>389.73</v>
      </c>
      <c r="AB60">
        <v>0</v>
      </c>
      <c r="AC60">
        <v>0</v>
      </c>
      <c r="AD60">
        <v>0</v>
      </c>
      <c r="AE60">
        <v>64.099999999999994</v>
      </c>
      <c r="AF60">
        <v>0</v>
      </c>
      <c r="AG60">
        <v>0</v>
      </c>
      <c r="AH60">
        <v>0</v>
      </c>
      <c r="AI60">
        <v>6.08</v>
      </c>
      <c r="AJ60">
        <v>1</v>
      </c>
      <c r="AK60">
        <v>1</v>
      </c>
      <c r="AL60">
        <v>1</v>
      </c>
      <c r="AN60">
        <v>0</v>
      </c>
      <c r="AO60">
        <v>1</v>
      </c>
      <c r="AP60">
        <v>0</v>
      </c>
      <c r="AQ60">
        <v>0</v>
      </c>
      <c r="AR60">
        <v>0</v>
      </c>
      <c r="AS60" t="s">
        <v>3</v>
      </c>
      <c r="AT60">
        <v>21.4</v>
      </c>
      <c r="AU60" t="s">
        <v>3</v>
      </c>
      <c r="AV60">
        <v>0</v>
      </c>
      <c r="AW60">
        <v>2</v>
      </c>
      <c r="AX60">
        <v>39270736</v>
      </c>
      <c r="AY60">
        <v>1</v>
      </c>
      <c r="AZ60">
        <v>0</v>
      </c>
      <c r="BA60">
        <v>64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Y60*Source!I50</f>
        <v>1.30968</v>
      </c>
      <c r="CY60">
        <f t="shared" si="9"/>
        <v>389.73</v>
      </c>
      <c r="CZ60">
        <f t="shared" si="10"/>
        <v>64.099999999999994</v>
      </c>
      <c r="DA60">
        <f t="shared" si="11"/>
        <v>6.08</v>
      </c>
      <c r="DB60">
        <v>0</v>
      </c>
    </row>
    <row r="61" spans="1:106" x14ac:dyDescent="0.2">
      <c r="A61">
        <f>ROW(Source!A50)</f>
        <v>50</v>
      </c>
      <c r="B61">
        <v>39269648</v>
      </c>
      <c r="C61">
        <v>39270718</v>
      </c>
      <c r="D61">
        <v>36804571</v>
      </c>
      <c r="E61">
        <v>1</v>
      </c>
      <c r="F61">
        <v>1</v>
      </c>
      <c r="G61">
        <v>1</v>
      </c>
      <c r="H61">
        <v>3</v>
      </c>
      <c r="I61" t="s">
        <v>953</v>
      </c>
      <c r="J61" t="s">
        <v>954</v>
      </c>
      <c r="K61" t="s">
        <v>955</v>
      </c>
      <c r="L61">
        <v>1358</v>
      </c>
      <c r="N61">
        <v>1010</v>
      </c>
      <c r="O61" t="s">
        <v>452</v>
      </c>
      <c r="P61" t="s">
        <v>452</v>
      </c>
      <c r="Q61">
        <v>10</v>
      </c>
      <c r="W61">
        <v>0</v>
      </c>
      <c r="X61">
        <v>-858120743</v>
      </c>
      <c r="Y61">
        <v>30.6</v>
      </c>
      <c r="AA61">
        <v>42.74</v>
      </c>
      <c r="AB61">
        <v>0</v>
      </c>
      <c r="AC61">
        <v>0</v>
      </c>
      <c r="AD61">
        <v>0</v>
      </c>
      <c r="AE61">
        <v>7.03</v>
      </c>
      <c r="AF61">
        <v>0</v>
      </c>
      <c r="AG61">
        <v>0</v>
      </c>
      <c r="AH61">
        <v>0</v>
      </c>
      <c r="AI61">
        <v>6.08</v>
      </c>
      <c r="AJ61">
        <v>1</v>
      </c>
      <c r="AK61">
        <v>1</v>
      </c>
      <c r="AL61">
        <v>1</v>
      </c>
      <c r="AN61">
        <v>0</v>
      </c>
      <c r="AO61">
        <v>1</v>
      </c>
      <c r="AP61">
        <v>0</v>
      </c>
      <c r="AQ61">
        <v>0</v>
      </c>
      <c r="AR61">
        <v>0</v>
      </c>
      <c r="AS61" t="s">
        <v>3</v>
      </c>
      <c r="AT61">
        <v>30.6</v>
      </c>
      <c r="AU61" t="s">
        <v>3</v>
      </c>
      <c r="AV61">
        <v>0</v>
      </c>
      <c r="AW61">
        <v>2</v>
      </c>
      <c r="AX61">
        <v>39270737</v>
      </c>
      <c r="AY61">
        <v>1</v>
      </c>
      <c r="AZ61">
        <v>0</v>
      </c>
      <c r="BA61">
        <v>65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Y61*Source!I50</f>
        <v>1.8727199999999999</v>
      </c>
      <c r="CY61">
        <f t="shared" si="9"/>
        <v>42.74</v>
      </c>
      <c r="CZ61">
        <f t="shared" si="10"/>
        <v>7.03</v>
      </c>
      <c r="DA61">
        <f t="shared" si="11"/>
        <v>6.08</v>
      </c>
      <c r="DB61">
        <v>0</v>
      </c>
    </row>
    <row r="62" spans="1:106" x14ac:dyDescent="0.2">
      <c r="A62">
        <f>ROW(Source!A50)</f>
        <v>50</v>
      </c>
      <c r="B62">
        <v>39269648</v>
      </c>
      <c r="C62">
        <v>39270718</v>
      </c>
      <c r="D62">
        <v>36831982</v>
      </c>
      <c r="E62">
        <v>1</v>
      </c>
      <c r="F62">
        <v>1</v>
      </c>
      <c r="G62">
        <v>1</v>
      </c>
      <c r="H62">
        <v>3</v>
      </c>
      <c r="I62" t="s">
        <v>138</v>
      </c>
      <c r="J62" t="s">
        <v>140</v>
      </c>
      <c r="K62" t="s">
        <v>139</v>
      </c>
      <c r="L62">
        <v>1327</v>
      </c>
      <c r="N62">
        <v>1005</v>
      </c>
      <c r="O62" t="s">
        <v>79</v>
      </c>
      <c r="P62" t="s">
        <v>79</v>
      </c>
      <c r="Q62">
        <v>1</v>
      </c>
      <c r="W62">
        <v>0</v>
      </c>
      <c r="X62">
        <v>-1308539098</v>
      </c>
      <c r="Y62">
        <v>100</v>
      </c>
      <c r="AA62">
        <v>15412.86</v>
      </c>
      <c r="AB62">
        <v>0</v>
      </c>
      <c r="AC62">
        <v>0</v>
      </c>
      <c r="AD62">
        <v>0</v>
      </c>
      <c r="AE62">
        <v>2535.0100000000002</v>
      </c>
      <c r="AF62">
        <v>0</v>
      </c>
      <c r="AG62">
        <v>0</v>
      </c>
      <c r="AH62">
        <v>0</v>
      </c>
      <c r="AI62">
        <v>6.08</v>
      </c>
      <c r="AJ62">
        <v>1</v>
      </c>
      <c r="AK62">
        <v>1</v>
      </c>
      <c r="AL62">
        <v>1</v>
      </c>
      <c r="AN62">
        <v>0</v>
      </c>
      <c r="AO62">
        <v>0</v>
      </c>
      <c r="AP62">
        <v>0</v>
      </c>
      <c r="AQ62">
        <v>0</v>
      </c>
      <c r="AR62">
        <v>0</v>
      </c>
      <c r="AS62" t="s">
        <v>3</v>
      </c>
      <c r="AT62">
        <v>100</v>
      </c>
      <c r="AU62" t="s">
        <v>3</v>
      </c>
      <c r="AV62">
        <v>0</v>
      </c>
      <c r="AW62">
        <v>1</v>
      </c>
      <c r="AX62">
        <v>-1</v>
      </c>
      <c r="AY62">
        <v>0</v>
      </c>
      <c r="AZ62">
        <v>0</v>
      </c>
      <c r="BA62" t="s">
        <v>3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Y62*Source!I50</f>
        <v>6.12</v>
      </c>
      <c r="CY62">
        <f t="shared" si="9"/>
        <v>15412.86</v>
      </c>
      <c r="CZ62">
        <f t="shared" si="10"/>
        <v>2535.0100000000002</v>
      </c>
      <c r="DA62">
        <f t="shared" si="11"/>
        <v>6.08</v>
      </c>
      <c r="DB62">
        <v>0</v>
      </c>
    </row>
    <row r="63" spans="1:106" x14ac:dyDescent="0.2">
      <c r="A63">
        <f>ROW(Source!A50)</f>
        <v>50</v>
      </c>
      <c r="B63">
        <v>39269648</v>
      </c>
      <c r="C63">
        <v>39270718</v>
      </c>
      <c r="D63">
        <v>36832273</v>
      </c>
      <c r="E63">
        <v>1</v>
      </c>
      <c r="F63">
        <v>1</v>
      </c>
      <c r="G63">
        <v>1</v>
      </c>
      <c r="H63">
        <v>3</v>
      </c>
      <c r="I63" t="s">
        <v>956</v>
      </c>
      <c r="J63" t="s">
        <v>957</v>
      </c>
      <c r="K63" t="s">
        <v>958</v>
      </c>
      <c r="L63">
        <v>1355</v>
      </c>
      <c r="N63">
        <v>1010</v>
      </c>
      <c r="O63" t="s">
        <v>303</v>
      </c>
      <c r="P63" t="s">
        <v>303</v>
      </c>
      <c r="Q63">
        <v>100</v>
      </c>
      <c r="W63">
        <v>0</v>
      </c>
      <c r="X63">
        <v>1709713925</v>
      </c>
      <c r="Y63">
        <v>8</v>
      </c>
      <c r="AA63">
        <v>304</v>
      </c>
      <c r="AB63">
        <v>0</v>
      </c>
      <c r="AC63">
        <v>0</v>
      </c>
      <c r="AD63">
        <v>0</v>
      </c>
      <c r="AE63">
        <v>50</v>
      </c>
      <c r="AF63">
        <v>0</v>
      </c>
      <c r="AG63">
        <v>0</v>
      </c>
      <c r="AH63">
        <v>0</v>
      </c>
      <c r="AI63">
        <v>6.08</v>
      </c>
      <c r="AJ63">
        <v>1</v>
      </c>
      <c r="AK63">
        <v>1</v>
      </c>
      <c r="AL63">
        <v>1</v>
      </c>
      <c r="AN63">
        <v>0</v>
      </c>
      <c r="AO63">
        <v>1</v>
      </c>
      <c r="AP63">
        <v>0</v>
      </c>
      <c r="AQ63">
        <v>0</v>
      </c>
      <c r="AR63">
        <v>0</v>
      </c>
      <c r="AS63" t="s">
        <v>3</v>
      </c>
      <c r="AT63">
        <v>8</v>
      </c>
      <c r="AU63" t="s">
        <v>3</v>
      </c>
      <c r="AV63">
        <v>0</v>
      </c>
      <c r="AW63">
        <v>2</v>
      </c>
      <c r="AX63">
        <v>39270739</v>
      </c>
      <c r="AY63">
        <v>1</v>
      </c>
      <c r="AZ63">
        <v>0</v>
      </c>
      <c r="BA63">
        <v>67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Y63*Source!I50</f>
        <v>0.48959999999999998</v>
      </c>
      <c r="CY63">
        <f t="shared" si="9"/>
        <v>304</v>
      </c>
      <c r="CZ63">
        <f t="shared" si="10"/>
        <v>50</v>
      </c>
      <c r="DA63">
        <f t="shared" si="11"/>
        <v>6.08</v>
      </c>
      <c r="DB63">
        <v>0</v>
      </c>
    </row>
    <row r="64" spans="1:106" x14ac:dyDescent="0.2">
      <c r="A64">
        <f>ROW(Source!A50)</f>
        <v>50</v>
      </c>
      <c r="B64">
        <v>39269648</v>
      </c>
      <c r="C64">
        <v>39270718</v>
      </c>
      <c r="D64">
        <v>36838722</v>
      </c>
      <c r="E64">
        <v>1</v>
      </c>
      <c r="F64">
        <v>1</v>
      </c>
      <c r="G64">
        <v>1</v>
      </c>
      <c r="H64">
        <v>3</v>
      </c>
      <c r="I64" t="s">
        <v>959</v>
      </c>
      <c r="J64" t="s">
        <v>960</v>
      </c>
      <c r="K64" t="s">
        <v>961</v>
      </c>
      <c r="L64">
        <v>1354</v>
      </c>
      <c r="N64">
        <v>1010</v>
      </c>
      <c r="O64" t="s">
        <v>94</v>
      </c>
      <c r="P64" t="s">
        <v>94</v>
      </c>
      <c r="Q64">
        <v>1</v>
      </c>
      <c r="W64">
        <v>0</v>
      </c>
      <c r="X64">
        <v>-1018551266</v>
      </c>
      <c r="Y64">
        <v>92</v>
      </c>
      <c r="AA64">
        <v>407.36</v>
      </c>
      <c r="AB64">
        <v>0</v>
      </c>
      <c r="AC64">
        <v>0</v>
      </c>
      <c r="AD64">
        <v>0</v>
      </c>
      <c r="AE64">
        <v>67</v>
      </c>
      <c r="AF64">
        <v>0</v>
      </c>
      <c r="AG64">
        <v>0</v>
      </c>
      <c r="AH64">
        <v>0</v>
      </c>
      <c r="AI64">
        <v>6.08</v>
      </c>
      <c r="AJ64">
        <v>1</v>
      </c>
      <c r="AK64">
        <v>1</v>
      </c>
      <c r="AL64">
        <v>1</v>
      </c>
      <c r="AN64">
        <v>0</v>
      </c>
      <c r="AO64">
        <v>1</v>
      </c>
      <c r="AP64">
        <v>0</v>
      </c>
      <c r="AQ64">
        <v>0</v>
      </c>
      <c r="AR64">
        <v>0</v>
      </c>
      <c r="AS64" t="s">
        <v>3</v>
      </c>
      <c r="AT64">
        <v>92</v>
      </c>
      <c r="AU64" t="s">
        <v>3</v>
      </c>
      <c r="AV64">
        <v>0</v>
      </c>
      <c r="AW64">
        <v>2</v>
      </c>
      <c r="AX64">
        <v>39270740</v>
      </c>
      <c r="AY64">
        <v>1</v>
      </c>
      <c r="AZ64">
        <v>0</v>
      </c>
      <c r="BA64">
        <v>68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Y64*Source!I50</f>
        <v>5.6303999999999998</v>
      </c>
      <c r="CY64">
        <f t="shared" si="9"/>
        <v>407.36</v>
      </c>
      <c r="CZ64">
        <f t="shared" si="10"/>
        <v>67</v>
      </c>
      <c r="DA64">
        <f t="shared" si="11"/>
        <v>6.08</v>
      </c>
      <c r="DB64">
        <v>0</v>
      </c>
    </row>
    <row r="65" spans="1:106" x14ac:dyDescent="0.2">
      <c r="A65">
        <f>ROW(Source!A52)</f>
        <v>52</v>
      </c>
      <c r="B65">
        <v>39269648</v>
      </c>
      <c r="C65">
        <v>39270742</v>
      </c>
      <c r="D65">
        <v>37070495</v>
      </c>
      <c r="E65">
        <v>1</v>
      </c>
      <c r="F65">
        <v>1</v>
      </c>
      <c r="G65">
        <v>1</v>
      </c>
      <c r="H65">
        <v>1</v>
      </c>
      <c r="I65" t="s">
        <v>942</v>
      </c>
      <c r="J65" t="s">
        <v>3</v>
      </c>
      <c r="K65" t="s">
        <v>943</v>
      </c>
      <c r="L65">
        <v>1191</v>
      </c>
      <c r="N65">
        <v>1013</v>
      </c>
      <c r="O65" t="s">
        <v>878</v>
      </c>
      <c r="P65" t="s">
        <v>878</v>
      </c>
      <c r="Q65">
        <v>1</v>
      </c>
      <c r="W65">
        <v>0</v>
      </c>
      <c r="X65">
        <v>-784637506</v>
      </c>
      <c r="Y65">
        <v>171.53399999999999</v>
      </c>
      <c r="AA65">
        <v>0</v>
      </c>
      <c r="AB65">
        <v>0</v>
      </c>
      <c r="AC65">
        <v>0</v>
      </c>
      <c r="AD65">
        <v>53.14</v>
      </c>
      <c r="AE65">
        <v>0</v>
      </c>
      <c r="AF65">
        <v>0</v>
      </c>
      <c r="AG65">
        <v>0</v>
      </c>
      <c r="AH65">
        <v>8.74</v>
      </c>
      <c r="AI65">
        <v>1</v>
      </c>
      <c r="AJ65">
        <v>1</v>
      </c>
      <c r="AK65">
        <v>1</v>
      </c>
      <c r="AL65">
        <v>6.08</v>
      </c>
      <c r="AN65">
        <v>0</v>
      </c>
      <c r="AO65">
        <v>1</v>
      </c>
      <c r="AP65">
        <v>1</v>
      </c>
      <c r="AQ65">
        <v>0</v>
      </c>
      <c r="AR65">
        <v>0</v>
      </c>
      <c r="AS65" t="s">
        <v>3</v>
      </c>
      <c r="AT65">
        <v>149.16</v>
      </c>
      <c r="AU65" t="s">
        <v>82</v>
      </c>
      <c r="AV65">
        <v>1</v>
      </c>
      <c r="AW65">
        <v>2</v>
      </c>
      <c r="AX65">
        <v>39270754</v>
      </c>
      <c r="AY65">
        <v>1</v>
      </c>
      <c r="AZ65">
        <v>0</v>
      </c>
      <c r="BA65">
        <v>69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Y65*Source!I52</f>
        <v>79.488855599999994</v>
      </c>
      <c r="CY65">
        <f>AD65</f>
        <v>53.14</v>
      </c>
      <c r="CZ65">
        <f>AH65</f>
        <v>8.74</v>
      </c>
      <c r="DA65">
        <f>AL65</f>
        <v>6.08</v>
      </c>
      <c r="DB65">
        <v>0</v>
      </c>
    </row>
    <row r="66" spans="1:106" x14ac:dyDescent="0.2">
      <c r="A66">
        <f>ROW(Source!A52)</f>
        <v>52</v>
      </c>
      <c r="B66">
        <v>39269648</v>
      </c>
      <c r="C66">
        <v>39270742</v>
      </c>
      <c r="D66">
        <v>37064876</v>
      </c>
      <c r="E66">
        <v>1</v>
      </c>
      <c r="F66">
        <v>1</v>
      </c>
      <c r="G66">
        <v>1</v>
      </c>
      <c r="H66">
        <v>1</v>
      </c>
      <c r="I66" t="s">
        <v>879</v>
      </c>
      <c r="J66" t="s">
        <v>3</v>
      </c>
      <c r="K66" t="s">
        <v>880</v>
      </c>
      <c r="L66">
        <v>1191</v>
      </c>
      <c r="N66">
        <v>1013</v>
      </c>
      <c r="O66" t="s">
        <v>878</v>
      </c>
      <c r="P66" t="s">
        <v>878</v>
      </c>
      <c r="Q66">
        <v>1</v>
      </c>
      <c r="W66">
        <v>0</v>
      </c>
      <c r="X66">
        <v>-1417349443</v>
      </c>
      <c r="Y66">
        <v>4.2300000000000004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1</v>
      </c>
      <c r="AJ66">
        <v>1</v>
      </c>
      <c r="AK66">
        <v>6.08</v>
      </c>
      <c r="AL66">
        <v>1</v>
      </c>
      <c r="AN66">
        <v>0</v>
      </c>
      <c r="AO66">
        <v>1</v>
      </c>
      <c r="AP66">
        <v>0</v>
      </c>
      <c r="AQ66">
        <v>0</v>
      </c>
      <c r="AR66">
        <v>0</v>
      </c>
      <c r="AS66" t="s">
        <v>3</v>
      </c>
      <c r="AT66">
        <v>4.2300000000000004</v>
      </c>
      <c r="AU66" t="s">
        <v>3</v>
      </c>
      <c r="AV66">
        <v>2</v>
      </c>
      <c r="AW66">
        <v>2</v>
      </c>
      <c r="AX66">
        <v>39270755</v>
      </c>
      <c r="AY66">
        <v>1</v>
      </c>
      <c r="AZ66">
        <v>2048</v>
      </c>
      <c r="BA66">
        <v>70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Y66*Source!I52</f>
        <v>1.9601820000000001</v>
      </c>
      <c r="CY66">
        <f>AD66</f>
        <v>0</v>
      </c>
      <c r="CZ66">
        <f>AH66</f>
        <v>0</v>
      </c>
      <c r="DA66">
        <f>AL66</f>
        <v>1</v>
      </c>
      <c r="DB66">
        <v>0</v>
      </c>
    </row>
    <row r="67" spans="1:106" x14ac:dyDescent="0.2">
      <c r="A67">
        <f>ROW(Source!A52)</f>
        <v>52</v>
      </c>
      <c r="B67">
        <v>39269648</v>
      </c>
      <c r="C67">
        <v>39270742</v>
      </c>
      <c r="D67">
        <v>36882452</v>
      </c>
      <c r="E67">
        <v>1</v>
      </c>
      <c r="F67">
        <v>1</v>
      </c>
      <c r="G67">
        <v>1</v>
      </c>
      <c r="H67">
        <v>2</v>
      </c>
      <c r="I67" t="s">
        <v>881</v>
      </c>
      <c r="J67" t="s">
        <v>882</v>
      </c>
      <c r="K67" t="s">
        <v>883</v>
      </c>
      <c r="L67">
        <v>1368</v>
      </c>
      <c r="N67">
        <v>1011</v>
      </c>
      <c r="O67" t="s">
        <v>884</v>
      </c>
      <c r="P67" t="s">
        <v>884</v>
      </c>
      <c r="Q67">
        <v>1</v>
      </c>
      <c r="W67">
        <v>0</v>
      </c>
      <c r="X67">
        <v>1188625873</v>
      </c>
      <c r="Y67">
        <v>0.82500000000000007</v>
      </c>
      <c r="AA67">
        <v>0</v>
      </c>
      <c r="AB67">
        <v>190.06</v>
      </c>
      <c r="AC67">
        <v>13.5</v>
      </c>
      <c r="AD67">
        <v>0</v>
      </c>
      <c r="AE67">
        <v>0</v>
      </c>
      <c r="AF67">
        <v>31.26</v>
      </c>
      <c r="AG67">
        <v>13.5</v>
      </c>
      <c r="AH67">
        <v>0</v>
      </c>
      <c r="AI67">
        <v>1</v>
      </c>
      <c r="AJ67">
        <v>6.08</v>
      </c>
      <c r="AK67">
        <v>1</v>
      </c>
      <c r="AL67">
        <v>1</v>
      </c>
      <c r="AN67">
        <v>0</v>
      </c>
      <c r="AO67">
        <v>1</v>
      </c>
      <c r="AP67">
        <v>1</v>
      </c>
      <c r="AQ67">
        <v>0</v>
      </c>
      <c r="AR67">
        <v>0</v>
      </c>
      <c r="AS67" t="s">
        <v>3</v>
      </c>
      <c r="AT67">
        <v>0.66</v>
      </c>
      <c r="AU67" t="s">
        <v>81</v>
      </c>
      <c r="AV67">
        <v>0</v>
      </c>
      <c r="AW67">
        <v>2</v>
      </c>
      <c r="AX67">
        <v>39270756</v>
      </c>
      <c r="AY67">
        <v>1</v>
      </c>
      <c r="AZ67">
        <v>0</v>
      </c>
      <c r="BA67">
        <v>71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Y67*Source!I52</f>
        <v>0.38230500000000001</v>
      </c>
      <c r="CY67">
        <f>AB67</f>
        <v>190.06</v>
      </c>
      <c r="CZ67">
        <f>AF67</f>
        <v>31.26</v>
      </c>
      <c r="DA67">
        <f>AJ67</f>
        <v>6.08</v>
      </c>
      <c r="DB67">
        <v>0</v>
      </c>
    </row>
    <row r="68" spans="1:106" x14ac:dyDescent="0.2">
      <c r="A68">
        <f>ROW(Source!A52)</f>
        <v>52</v>
      </c>
      <c r="B68">
        <v>39269648</v>
      </c>
      <c r="C68">
        <v>39270742</v>
      </c>
      <c r="D68">
        <v>36883554</v>
      </c>
      <c r="E68">
        <v>1</v>
      </c>
      <c r="F68">
        <v>1</v>
      </c>
      <c r="G68">
        <v>1</v>
      </c>
      <c r="H68">
        <v>2</v>
      </c>
      <c r="I68" t="s">
        <v>895</v>
      </c>
      <c r="J68" t="s">
        <v>896</v>
      </c>
      <c r="K68" t="s">
        <v>897</v>
      </c>
      <c r="L68">
        <v>1368</v>
      </c>
      <c r="N68">
        <v>1011</v>
      </c>
      <c r="O68" t="s">
        <v>884</v>
      </c>
      <c r="P68" t="s">
        <v>884</v>
      </c>
      <c r="Q68">
        <v>1</v>
      </c>
      <c r="W68">
        <v>0</v>
      </c>
      <c r="X68">
        <v>1372534845</v>
      </c>
      <c r="Y68">
        <v>4.4624999999999995</v>
      </c>
      <c r="AA68">
        <v>0</v>
      </c>
      <c r="AB68">
        <v>399.52</v>
      </c>
      <c r="AC68">
        <v>11.6</v>
      </c>
      <c r="AD68">
        <v>0</v>
      </c>
      <c r="AE68">
        <v>0</v>
      </c>
      <c r="AF68">
        <v>65.709999999999994</v>
      </c>
      <c r="AG68">
        <v>11.6</v>
      </c>
      <c r="AH68">
        <v>0</v>
      </c>
      <c r="AI68">
        <v>1</v>
      </c>
      <c r="AJ68">
        <v>6.08</v>
      </c>
      <c r="AK68">
        <v>1</v>
      </c>
      <c r="AL68">
        <v>1</v>
      </c>
      <c r="AN68">
        <v>0</v>
      </c>
      <c r="AO68">
        <v>1</v>
      </c>
      <c r="AP68">
        <v>1</v>
      </c>
      <c r="AQ68">
        <v>0</v>
      </c>
      <c r="AR68">
        <v>0</v>
      </c>
      <c r="AS68" t="s">
        <v>3</v>
      </c>
      <c r="AT68">
        <v>3.57</v>
      </c>
      <c r="AU68" t="s">
        <v>81</v>
      </c>
      <c r="AV68">
        <v>0</v>
      </c>
      <c r="AW68">
        <v>2</v>
      </c>
      <c r="AX68">
        <v>39270757</v>
      </c>
      <c r="AY68">
        <v>1</v>
      </c>
      <c r="AZ68">
        <v>0</v>
      </c>
      <c r="BA68">
        <v>72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Y68*Source!I52</f>
        <v>2.0679224999999994</v>
      </c>
      <c r="CY68">
        <f>AB68</f>
        <v>399.52</v>
      </c>
      <c r="CZ68">
        <f>AF68</f>
        <v>65.709999999999994</v>
      </c>
      <c r="DA68">
        <f>AJ68</f>
        <v>6.08</v>
      </c>
      <c r="DB68">
        <v>0</v>
      </c>
    </row>
    <row r="69" spans="1:106" x14ac:dyDescent="0.2">
      <c r="A69">
        <f>ROW(Source!A52)</f>
        <v>52</v>
      </c>
      <c r="B69">
        <v>39269648</v>
      </c>
      <c r="C69">
        <v>39270742</v>
      </c>
      <c r="D69">
        <v>36802057</v>
      </c>
      <c r="E69">
        <v>1</v>
      </c>
      <c r="F69">
        <v>1</v>
      </c>
      <c r="G69">
        <v>1</v>
      </c>
      <c r="H69">
        <v>3</v>
      </c>
      <c r="I69" t="s">
        <v>944</v>
      </c>
      <c r="J69" t="s">
        <v>945</v>
      </c>
      <c r="K69" t="s">
        <v>946</v>
      </c>
      <c r="L69">
        <v>1301</v>
      </c>
      <c r="N69">
        <v>1003</v>
      </c>
      <c r="O69" t="s">
        <v>164</v>
      </c>
      <c r="P69" t="s">
        <v>164</v>
      </c>
      <c r="Q69">
        <v>1</v>
      </c>
      <c r="W69">
        <v>0</v>
      </c>
      <c r="X69">
        <v>751777312</v>
      </c>
      <c r="Y69">
        <v>253</v>
      </c>
      <c r="AA69">
        <v>38.79</v>
      </c>
      <c r="AB69">
        <v>0</v>
      </c>
      <c r="AC69">
        <v>0</v>
      </c>
      <c r="AD69">
        <v>0</v>
      </c>
      <c r="AE69">
        <v>6.38</v>
      </c>
      <c r="AF69">
        <v>0</v>
      </c>
      <c r="AG69">
        <v>0</v>
      </c>
      <c r="AH69">
        <v>0</v>
      </c>
      <c r="AI69">
        <v>6.08</v>
      </c>
      <c r="AJ69">
        <v>1</v>
      </c>
      <c r="AK69">
        <v>1</v>
      </c>
      <c r="AL69">
        <v>1</v>
      </c>
      <c r="AN69">
        <v>0</v>
      </c>
      <c r="AO69">
        <v>1</v>
      </c>
      <c r="AP69">
        <v>0</v>
      </c>
      <c r="AQ69">
        <v>0</v>
      </c>
      <c r="AR69">
        <v>0</v>
      </c>
      <c r="AS69" t="s">
        <v>3</v>
      </c>
      <c r="AT69">
        <v>253</v>
      </c>
      <c r="AU69" t="s">
        <v>3</v>
      </c>
      <c r="AV69">
        <v>0</v>
      </c>
      <c r="AW69">
        <v>2</v>
      </c>
      <c r="AX69">
        <v>39270758</v>
      </c>
      <c r="AY69">
        <v>1</v>
      </c>
      <c r="AZ69">
        <v>0</v>
      </c>
      <c r="BA69">
        <v>73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Y69*Source!I52</f>
        <v>117.2402</v>
      </c>
      <c r="CY69">
        <f t="shared" ref="CY69:CY75" si="12">AA69</f>
        <v>38.79</v>
      </c>
      <c r="CZ69">
        <f t="shared" ref="CZ69:CZ75" si="13">AE69</f>
        <v>6.38</v>
      </c>
      <c r="DA69">
        <f t="shared" ref="DA69:DA75" si="14">AI69</f>
        <v>6.08</v>
      </c>
      <c r="DB69">
        <v>0</v>
      </c>
    </row>
    <row r="70" spans="1:106" x14ac:dyDescent="0.2">
      <c r="A70">
        <f>ROW(Source!A52)</f>
        <v>52</v>
      </c>
      <c r="B70">
        <v>39269648</v>
      </c>
      <c r="C70">
        <v>39270742</v>
      </c>
      <c r="D70">
        <v>36802058</v>
      </c>
      <c r="E70">
        <v>1</v>
      </c>
      <c r="F70">
        <v>1</v>
      </c>
      <c r="G70">
        <v>1</v>
      </c>
      <c r="H70">
        <v>3</v>
      </c>
      <c r="I70" t="s">
        <v>947</v>
      </c>
      <c r="J70" t="s">
        <v>948</v>
      </c>
      <c r="K70" t="s">
        <v>949</v>
      </c>
      <c r="L70">
        <v>1301</v>
      </c>
      <c r="N70">
        <v>1003</v>
      </c>
      <c r="O70" t="s">
        <v>164</v>
      </c>
      <c r="P70" t="s">
        <v>164</v>
      </c>
      <c r="Q70">
        <v>1</v>
      </c>
      <c r="W70">
        <v>0</v>
      </c>
      <c r="X70">
        <v>1744203244</v>
      </c>
      <c r="Y70">
        <v>59</v>
      </c>
      <c r="AA70">
        <v>48.34</v>
      </c>
      <c r="AB70">
        <v>0</v>
      </c>
      <c r="AC70">
        <v>0</v>
      </c>
      <c r="AD70">
        <v>0</v>
      </c>
      <c r="AE70">
        <v>7.95</v>
      </c>
      <c r="AF70">
        <v>0</v>
      </c>
      <c r="AG70">
        <v>0</v>
      </c>
      <c r="AH70">
        <v>0</v>
      </c>
      <c r="AI70">
        <v>6.08</v>
      </c>
      <c r="AJ70">
        <v>1</v>
      </c>
      <c r="AK70">
        <v>1</v>
      </c>
      <c r="AL70">
        <v>1</v>
      </c>
      <c r="AN70">
        <v>0</v>
      </c>
      <c r="AO70">
        <v>1</v>
      </c>
      <c r="AP70">
        <v>0</v>
      </c>
      <c r="AQ70">
        <v>0</v>
      </c>
      <c r="AR70">
        <v>0</v>
      </c>
      <c r="AS70" t="s">
        <v>3</v>
      </c>
      <c r="AT70">
        <v>59</v>
      </c>
      <c r="AU70" t="s">
        <v>3</v>
      </c>
      <c r="AV70">
        <v>0</v>
      </c>
      <c r="AW70">
        <v>2</v>
      </c>
      <c r="AX70">
        <v>39270759</v>
      </c>
      <c r="AY70">
        <v>1</v>
      </c>
      <c r="AZ70">
        <v>0</v>
      </c>
      <c r="BA70">
        <v>74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Y70*Source!I52</f>
        <v>27.340599999999998</v>
      </c>
      <c r="CY70">
        <f t="shared" si="12"/>
        <v>48.34</v>
      </c>
      <c r="CZ70">
        <f t="shared" si="13"/>
        <v>7.95</v>
      </c>
      <c r="DA70">
        <f t="shared" si="14"/>
        <v>6.08</v>
      </c>
      <c r="DB70">
        <v>0</v>
      </c>
    </row>
    <row r="71" spans="1:106" x14ac:dyDescent="0.2">
      <c r="A71">
        <f>ROW(Source!A52)</f>
        <v>52</v>
      </c>
      <c r="B71">
        <v>39269648</v>
      </c>
      <c r="C71">
        <v>39270742</v>
      </c>
      <c r="D71">
        <v>36802146</v>
      </c>
      <c r="E71">
        <v>1</v>
      </c>
      <c r="F71">
        <v>1</v>
      </c>
      <c r="G71">
        <v>1</v>
      </c>
      <c r="H71">
        <v>3</v>
      </c>
      <c r="I71" t="s">
        <v>950</v>
      </c>
      <c r="J71" t="s">
        <v>951</v>
      </c>
      <c r="K71" t="s">
        <v>952</v>
      </c>
      <c r="L71">
        <v>1302</v>
      </c>
      <c r="N71">
        <v>1003</v>
      </c>
      <c r="O71" t="s">
        <v>429</v>
      </c>
      <c r="P71" t="s">
        <v>429</v>
      </c>
      <c r="Q71">
        <v>10</v>
      </c>
      <c r="W71">
        <v>0</v>
      </c>
      <c r="X71">
        <v>-405326455</v>
      </c>
      <c r="Y71">
        <v>15.9</v>
      </c>
      <c r="AA71">
        <v>389.73</v>
      </c>
      <c r="AB71">
        <v>0</v>
      </c>
      <c r="AC71">
        <v>0</v>
      </c>
      <c r="AD71">
        <v>0</v>
      </c>
      <c r="AE71">
        <v>64.099999999999994</v>
      </c>
      <c r="AF71">
        <v>0</v>
      </c>
      <c r="AG71">
        <v>0</v>
      </c>
      <c r="AH71">
        <v>0</v>
      </c>
      <c r="AI71">
        <v>6.08</v>
      </c>
      <c r="AJ71">
        <v>1</v>
      </c>
      <c r="AK71">
        <v>1</v>
      </c>
      <c r="AL71">
        <v>1</v>
      </c>
      <c r="AN71">
        <v>0</v>
      </c>
      <c r="AO71">
        <v>1</v>
      </c>
      <c r="AP71">
        <v>0</v>
      </c>
      <c r="AQ71">
        <v>0</v>
      </c>
      <c r="AR71">
        <v>0</v>
      </c>
      <c r="AS71" t="s">
        <v>3</v>
      </c>
      <c r="AT71">
        <v>15.9</v>
      </c>
      <c r="AU71" t="s">
        <v>3</v>
      </c>
      <c r="AV71">
        <v>0</v>
      </c>
      <c r="AW71">
        <v>2</v>
      </c>
      <c r="AX71">
        <v>39270760</v>
      </c>
      <c r="AY71">
        <v>1</v>
      </c>
      <c r="AZ71">
        <v>0</v>
      </c>
      <c r="BA71">
        <v>75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Y71*Source!I52</f>
        <v>7.3680599999999998</v>
      </c>
      <c r="CY71">
        <f t="shared" si="12"/>
        <v>389.73</v>
      </c>
      <c r="CZ71">
        <f t="shared" si="13"/>
        <v>64.099999999999994</v>
      </c>
      <c r="DA71">
        <f t="shared" si="14"/>
        <v>6.08</v>
      </c>
      <c r="DB71">
        <v>0</v>
      </c>
    </row>
    <row r="72" spans="1:106" x14ac:dyDescent="0.2">
      <c r="A72">
        <f>ROW(Source!A52)</f>
        <v>52</v>
      </c>
      <c r="B72">
        <v>39269648</v>
      </c>
      <c r="C72">
        <v>39270742</v>
      </c>
      <c r="D72">
        <v>36804571</v>
      </c>
      <c r="E72">
        <v>1</v>
      </c>
      <c r="F72">
        <v>1</v>
      </c>
      <c r="G72">
        <v>1</v>
      </c>
      <c r="H72">
        <v>3</v>
      </c>
      <c r="I72" t="s">
        <v>953</v>
      </c>
      <c r="J72" t="s">
        <v>954</v>
      </c>
      <c r="K72" t="s">
        <v>955</v>
      </c>
      <c r="L72">
        <v>1358</v>
      </c>
      <c r="N72">
        <v>1010</v>
      </c>
      <c r="O72" t="s">
        <v>452</v>
      </c>
      <c r="P72" t="s">
        <v>452</v>
      </c>
      <c r="Q72">
        <v>10</v>
      </c>
      <c r="W72">
        <v>0</v>
      </c>
      <c r="X72">
        <v>-858120743</v>
      </c>
      <c r="Y72">
        <v>41.2</v>
      </c>
      <c r="AA72">
        <v>42.74</v>
      </c>
      <c r="AB72">
        <v>0</v>
      </c>
      <c r="AC72">
        <v>0</v>
      </c>
      <c r="AD72">
        <v>0</v>
      </c>
      <c r="AE72">
        <v>7.03</v>
      </c>
      <c r="AF72">
        <v>0</v>
      </c>
      <c r="AG72">
        <v>0</v>
      </c>
      <c r="AH72">
        <v>0</v>
      </c>
      <c r="AI72">
        <v>6.08</v>
      </c>
      <c r="AJ72">
        <v>1</v>
      </c>
      <c r="AK72">
        <v>1</v>
      </c>
      <c r="AL72">
        <v>1</v>
      </c>
      <c r="AN72">
        <v>0</v>
      </c>
      <c r="AO72">
        <v>1</v>
      </c>
      <c r="AP72">
        <v>0</v>
      </c>
      <c r="AQ72">
        <v>0</v>
      </c>
      <c r="AR72">
        <v>0</v>
      </c>
      <c r="AS72" t="s">
        <v>3</v>
      </c>
      <c r="AT72">
        <v>41.2</v>
      </c>
      <c r="AU72" t="s">
        <v>3</v>
      </c>
      <c r="AV72">
        <v>0</v>
      </c>
      <c r="AW72">
        <v>2</v>
      </c>
      <c r="AX72">
        <v>39270761</v>
      </c>
      <c r="AY72">
        <v>1</v>
      </c>
      <c r="AZ72">
        <v>0</v>
      </c>
      <c r="BA72">
        <v>76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Y72*Source!I52</f>
        <v>19.092079999999999</v>
      </c>
      <c r="CY72">
        <f t="shared" si="12"/>
        <v>42.74</v>
      </c>
      <c r="CZ72">
        <f t="shared" si="13"/>
        <v>7.03</v>
      </c>
      <c r="DA72">
        <f t="shared" si="14"/>
        <v>6.08</v>
      </c>
      <c r="DB72">
        <v>0</v>
      </c>
    </row>
    <row r="73" spans="1:106" x14ac:dyDescent="0.2">
      <c r="A73">
        <f>ROW(Source!A52)</f>
        <v>52</v>
      </c>
      <c r="B73">
        <v>39269648</v>
      </c>
      <c r="C73">
        <v>39270742</v>
      </c>
      <c r="D73">
        <v>36832042</v>
      </c>
      <c r="E73">
        <v>1</v>
      </c>
      <c r="F73">
        <v>1</v>
      </c>
      <c r="G73">
        <v>1</v>
      </c>
      <c r="H73">
        <v>3</v>
      </c>
      <c r="I73" t="s">
        <v>146</v>
      </c>
      <c r="J73" t="s">
        <v>148</v>
      </c>
      <c r="K73" t="s">
        <v>147</v>
      </c>
      <c r="L73">
        <v>1327</v>
      </c>
      <c r="N73">
        <v>1005</v>
      </c>
      <c r="O73" t="s">
        <v>79</v>
      </c>
      <c r="P73" t="s">
        <v>79</v>
      </c>
      <c r="Q73">
        <v>1</v>
      </c>
      <c r="W73">
        <v>0</v>
      </c>
      <c r="X73">
        <v>1050959246</v>
      </c>
      <c r="Y73">
        <v>100</v>
      </c>
      <c r="AA73">
        <v>12607.67</v>
      </c>
      <c r="AB73">
        <v>0</v>
      </c>
      <c r="AC73">
        <v>0</v>
      </c>
      <c r="AD73">
        <v>0</v>
      </c>
      <c r="AE73">
        <v>2073.63</v>
      </c>
      <c r="AF73">
        <v>0</v>
      </c>
      <c r="AG73">
        <v>0</v>
      </c>
      <c r="AH73">
        <v>0</v>
      </c>
      <c r="AI73">
        <v>6.08</v>
      </c>
      <c r="AJ73">
        <v>1</v>
      </c>
      <c r="AK73">
        <v>1</v>
      </c>
      <c r="AL73">
        <v>1</v>
      </c>
      <c r="AN73">
        <v>0</v>
      </c>
      <c r="AO73">
        <v>0</v>
      </c>
      <c r="AP73">
        <v>0</v>
      </c>
      <c r="AQ73">
        <v>0</v>
      </c>
      <c r="AR73">
        <v>0</v>
      </c>
      <c r="AS73" t="s">
        <v>3</v>
      </c>
      <c r="AT73">
        <v>100</v>
      </c>
      <c r="AU73" t="s">
        <v>3</v>
      </c>
      <c r="AV73">
        <v>0</v>
      </c>
      <c r="AW73">
        <v>1</v>
      </c>
      <c r="AX73">
        <v>-1</v>
      </c>
      <c r="AY73">
        <v>0</v>
      </c>
      <c r="AZ73">
        <v>0</v>
      </c>
      <c r="BA73" t="s">
        <v>3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Y73*Source!I52</f>
        <v>46.339999999999996</v>
      </c>
      <c r="CY73">
        <f t="shared" si="12"/>
        <v>12607.67</v>
      </c>
      <c r="CZ73">
        <f t="shared" si="13"/>
        <v>2073.63</v>
      </c>
      <c r="DA73">
        <f t="shared" si="14"/>
        <v>6.08</v>
      </c>
      <c r="DB73">
        <v>0</v>
      </c>
    </row>
    <row r="74" spans="1:106" x14ac:dyDescent="0.2">
      <c r="A74">
        <f>ROW(Source!A52)</f>
        <v>52</v>
      </c>
      <c r="B74">
        <v>39269648</v>
      </c>
      <c r="C74">
        <v>39270742</v>
      </c>
      <c r="D74">
        <v>36832273</v>
      </c>
      <c r="E74">
        <v>1</v>
      </c>
      <c r="F74">
        <v>1</v>
      </c>
      <c r="G74">
        <v>1</v>
      </c>
      <c r="H74">
        <v>3</v>
      </c>
      <c r="I74" t="s">
        <v>956</v>
      </c>
      <c r="J74" t="s">
        <v>957</v>
      </c>
      <c r="K74" t="s">
        <v>958</v>
      </c>
      <c r="L74">
        <v>1355</v>
      </c>
      <c r="N74">
        <v>1010</v>
      </c>
      <c r="O74" t="s">
        <v>303</v>
      </c>
      <c r="P74" t="s">
        <v>303</v>
      </c>
      <c r="Q74">
        <v>100</v>
      </c>
      <c r="W74">
        <v>0</v>
      </c>
      <c r="X74">
        <v>1709713925</v>
      </c>
      <c r="Y74">
        <v>8</v>
      </c>
      <c r="AA74">
        <v>304</v>
      </c>
      <c r="AB74">
        <v>0</v>
      </c>
      <c r="AC74">
        <v>0</v>
      </c>
      <c r="AD74">
        <v>0</v>
      </c>
      <c r="AE74">
        <v>50</v>
      </c>
      <c r="AF74">
        <v>0</v>
      </c>
      <c r="AG74">
        <v>0</v>
      </c>
      <c r="AH74">
        <v>0</v>
      </c>
      <c r="AI74">
        <v>6.08</v>
      </c>
      <c r="AJ74">
        <v>1</v>
      </c>
      <c r="AK74">
        <v>1</v>
      </c>
      <c r="AL74">
        <v>1</v>
      </c>
      <c r="AN74">
        <v>0</v>
      </c>
      <c r="AO74">
        <v>1</v>
      </c>
      <c r="AP74">
        <v>0</v>
      </c>
      <c r="AQ74">
        <v>0</v>
      </c>
      <c r="AR74">
        <v>0</v>
      </c>
      <c r="AS74" t="s">
        <v>3</v>
      </c>
      <c r="AT74">
        <v>8</v>
      </c>
      <c r="AU74" t="s">
        <v>3</v>
      </c>
      <c r="AV74">
        <v>0</v>
      </c>
      <c r="AW74">
        <v>2</v>
      </c>
      <c r="AX74">
        <v>39270763</v>
      </c>
      <c r="AY74">
        <v>1</v>
      </c>
      <c r="AZ74">
        <v>0</v>
      </c>
      <c r="BA74">
        <v>78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Y74*Source!I52</f>
        <v>3.7071999999999998</v>
      </c>
      <c r="CY74">
        <f t="shared" si="12"/>
        <v>304</v>
      </c>
      <c r="CZ74">
        <f t="shared" si="13"/>
        <v>50</v>
      </c>
      <c r="DA74">
        <f t="shared" si="14"/>
        <v>6.08</v>
      </c>
      <c r="DB74">
        <v>0</v>
      </c>
    </row>
    <row r="75" spans="1:106" x14ac:dyDescent="0.2">
      <c r="A75">
        <f>ROW(Source!A52)</f>
        <v>52</v>
      </c>
      <c r="B75">
        <v>39269648</v>
      </c>
      <c r="C75">
        <v>39270742</v>
      </c>
      <c r="D75">
        <v>36838722</v>
      </c>
      <c r="E75">
        <v>1</v>
      </c>
      <c r="F75">
        <v>1</v>
      </c>
      <c r="G75">
        <v>1</v>
      </c>
      <c r="H75">
        <v>3</v>
      </c>
      <c r="I75" t="s">
        <v>959</v>
      </c>
      <c r="J75" t="s">
        <v>960</v>
      </c>
      <c r="K75" t="s">
        <v>961</v>
      </c>
      <c r="L75">
        <v>1354</v>
      </c>
      <c r="N75">
        <v>1010</v>
      </c>
      <c r="O75" t="s">
        <v>94</v>
      </c>
      <c r="P75" t="s">
        <v>94</v>
      </c>
      <c r="Q75">
        <v>1</v>
      </c>
      <c r="W75">
        <v>0</v>
      </c>
      <c r="X75">
        <v>-1018551266</v>
      </c>
      <c r="Y75">
        <v>71</v>
      </c>
      <c r="AA75">
        <v>407.36</v>
      </c>
      <c r="AB75">
        <v>0</v>
      </c>
      <c r="AC75">
        <v>0</v>
      </c>
      <c r="AD75">
        <v>0</v>
      </c>
      <c r="AE75">
        <v>67</v>
      </c>
      <c r="AF75">
        <v>0</v>
      </c>
      <c r="AG75">
        <v>0</v>
      </c>
      <c r="AH75">
        <v>0</v>
      </c>
      <c r="AI75">
        <v>6.08</v>
      </c>
      <c r="AJ75">
        <v>1</v>
      </c>
      <c r="AK75">
        <v>1</v>
      </c>
      <c r="AL75">
        <v>1</v>
      </c>
      <c r="AN75">
        <v>0</v>
      </c>
      <c r="AO75">
        <v>1</v>
      </c>
      <c r="AP75">
        <v>0</v>
      </c>
      <c r="AQ75">
        <v>0</v>
      </c>
      <c r="AR75">
        <v>0</v>
      </c>
      <c r="AS75" t="s">
        <v>3</v>
      </c>
      <c r="AT75">
        <v>71</v>
      </c>
      <c r="AU75" t="s">
        <v>3</v>
      </c>
      <c r="AV75">
        <v>0</v>
      </c>
      <c r="AW75">
        <v>2</v>
      </c>
      <c r="AX75">
        <v>39270764</v>
      </c>
      <c r="AY75">
        <v>1</v>
      </c>
      <c r="AZ75">
        <v>0</v>
      </c>
      <c r="BA75">
        <v>79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Y75*Source!I52</f>
        <v>32.901399999999995</v>
      </c>
      <c r="CY75">
        <f t="shared" si="12"/>
        <v>407.36</v>
      </c>
      <c r="CZ75">
        <f t="shared" si="13"/>
        <v>67</v>
      </c>
      <c r="DA75">
        <f t="shared" si="14"/>
        <v>6.08</v>
      </c>
      <c r="DB75">
        <v>0</v>
      </c>
    </row>
    <row r="76" spans="1:106" x14ac:dyDescent="0.2">
      <c r="A76">
        <f>ROW(Source!A54)</f>
        <v>54</v>
      </c>
      <c r="B76">
        <v>39269648</v>
      </c>
      <c r="C76">
        <v>39270766</v>
      </c>
      <c r="D76">
        <v>37070495</v>
      </c>
      <c r="E76">
        <v>1</v>
      </c>
      <c r="F76">
        <v>1</v>
      </c>
      <c r="G76">
        <v>1</v>
      </c>
      <c r="H76">
        <v>1</v>
      </c>
      <c r="I76" t="s">
        <v>942</v>
      </c>
      <c r="J76" t="s">
        <v>3</v>
      </c>
      <c r="K76" t="s">
        <v>943</v>
      </c>
      <c r="L76">
        <v>1191</v>
      </c>
      <c r="N76">
        <v>1013</v>
      </c>
      <c r="O76" t="s">
        <v>878</v>
      </c>
      <c r="P76" t="s">
        <v>878</v>
      </c>
      <c r="Q76">
        <v>1</v>
      </c>
      <c r="W76">
        <v>0</v>
      </c>
      <c r="X76">
        <v>-784637506</v>
      </c>
      <c r="Y76">
        <v>158.0445</v>
      </c>
      <c r="AA76">
        <v>0</v>
      </c>
      <c r="AB76">
        <v>0</v>
      </c>
      <c r="AC76">
        <v>0</v>
      </c>
      <c r="AD76">
        <v>53.14</v>
      </c>
      <c r="AE76">
        <v>0</v>
      </c>
      <c r="AF76">
        <v>0</v>
      </c>
      <c r="AG76">
        <v>0</v>
      </c>
      <c r="AH76">
        <v>8.74</v>
      </c>
      <c r="AI76">
        <v>1</v>
      </c>
      <c r="AJ76">
        <v>1</v>
      </c>
      <c r="AK76">
        <v>1</v>
      </c>
      <c r="AL76">
        <v>6.08</v>
      </c>
      <c r="AN76">
        <v>0</v>
      </c>
      <c r="AO76">
        <v>1</v>
      </c>
      <c r="AP76">
        <v>1</v>
      </c>
      <c r="AQ76">
        <v>0</v>
      </c>
      <c r="AR76">
        <v>0</v>
      </c>
      <c r="AS76" t="s">
        <v>3</v>
      </c>
      <c r="AT76">
        <v>137.43</v>
      </c>
      <c r="AU76" t="s">
        <v>82</v>
      </c>
      <c r="AV76">
        <v>1</v>
      </c>
      <c r="AW76">
        <v>2</v>
      </c>
      <c r="AX76">
        <v>39270778</v>
      </c>
      <c r="AY76">
        <v>1</v>
      </c>
      <c r="AZ76">
        <v>0</v>
      </c>
      <c r="BA76">
        <v>80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Y76*Source!I54</f>
        <v>2.9712366000000001</v>
      </c>
      <c r="CY76">
        <f>AD76</f>
        <v>53.14</v>
      </c>
      <c r="CZ76">
        <f>AH76</f>
        <v>8.74</v>
      </c>
      <c r="DA76">
        <f>AL76</f>
        <v>6.08</v>
      </c>
      <c r="DB76">
        <v>0</v>
      </c>
    </row>
    <row r="77" spans="1:106" x14ac:dyDescent="0.2">
      <c r="A77">
        <f>ROW(Source!A54)</f>
        <v>54</v>
      </c>
      <c r="B77">
        <v>39269648</v>
      </c>
      <c r="C77">
        <v>39270766</v>
      </c>
      <c r="D77">
        <v>37064876</v>
      </c>
      <c r="E77">
        <v>1</v>
      </c>
      <c r="F77">
        <v>1</v>
      </c>
      <c r="G77">
        <v>1</v>
      </c>
      <c r="H77">
        <v>1</v>
      </c>
      <c r="I77" t="s">
        <v>879</v>
      </c>
      <c r="J77" t="s">
        <v>3</v>
      </c>
      <c r="K77" t="s">
        <v>880</v>
      </c>
      <c r="L77">
        <v>1191</v>
      </c>
      <c r="N77">
        <v>1013</v>
      </c>
      <c r="O77" t="s">
        <v>878</v>
      </c>
      <c r="P77" t="s">
        <v>878</v>
      </c>
      <c r="Q77">
        <v>1</v>
      </c>
      <c r="W77">
        <v>0</v>
      </c>
      <c r="X77">
        <v>-1417349443</v>
      </c>
      <c r="Y77">
        <v>4.2300000000000004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1</v>
      </c>
      <c r="AJ77">
        <v>1</v>
      </c>
      <c r="AK77">
        <v>6.08</v>
      </c>
      <c r="AL77">
        <v>1</v>
      </c>
      <c r="AN77">
        <v>0</v>
      </c>
      <c r="AO77">
        <v>1</v>
      </c>
      <c r="AP77">
        <v>0</v>
      </c>
      <c r="AQ77">
        <v>0</v>
      </c>
      <c r="AR77">
        <v>0</v>
      </c>
      <c r="AS77" t="s">
        <v>3</v>
      </c>
      <c r="AT77">
        <v>4.2300000000000004</v>
      </c>
      <c r="AU77" t="s">
        <v>3</v>
      </c>
      <c r="AV77">
        <v>2</v>
      </c>
      <c r="AW77">
        <v>2</v>
      </c>
      <c r="AX77">
        <v>39270779</v>
      </c>
      <c r="AY77">
        <v>1</v>
      </c>
      <c r="AZ77">
        <v>2048</v>
      </c>
      <c r="BA77">
        <v>81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Y77*Source!I54</f>
        <v>7.9524000000000011E-2</v>
      </c>
      <c r="CY77">
        <f>AD77</f>
        <v>0</v>
      </c>
      <c r="CZ77">
        <f>AH77</f>
        <v>0</v>
      </c>
      <c r="DA77">
        <f>AL77</f>
        <v>1</v>
      </c>
      <c r="DB77">
        <v>0</v>
      </c>
    </row>
    <row r="78" spans="1:106" x14ac:dyDescent="0.2">
      <c r="A78">
        <f>ROW(Source!A54)</f>
        <v>54</v>
      </c>
      <c r="B78">
        <v>39269648</v>
      </c>
      <c r="C78">
        <v>39270766</v>
      </c>
      <c r="D78">
        <v>36882452</v>
      </c>
      <c r="E78">
        <v>1</v>
      </c>
      <c r="F78">
        <v>1</v>
      </c>
      <c r="G78">
        <v>1</v>
      </c>
      <c r="H78">
        <v>2</v>
      </c>
      <c r="I78" t="s">
        <v>881</v>
      </c>
      <c r="J78" t="s">
        <v>882</v>
      </c>
      <c r="K78" t="s">
        <v>883</v>
      </c>
      <c r="L78">
        <v>1368</v>
      </c>
      <c r="N78">
        <v>1011</v>
      </c>
      <c r="O78" t="s">
        <v>884</v>
      </c>
      <c r="P78" t="s">
        <v>884</v>
      </c>
      <c r="Q78">
        <v>1</v>
      </c>
      <c r="W78">
        <v>0</v>
      </c>
      <c r="X78">
        <v>1188625873</v>
      </c>
      <c r="Y78">
        <v>0.82500000000000007</v>
      </c>
      <c r="AA78">
        <v>0</v>
      </c>
      <c r="AB78">
        <v>190.06</v>
      </c>
      <c r="AC78">
        <v>13.5</v>
      </c>
      <c r="AD78">
        <v>0</v>
      </c>
      <c r="AE78">
        <v>0</v>
      </c>
      <c r="AF78">
        <v>31.26</v>
      </c>
      <c r="AG78">
        <v>13.5</v>
      </c>
      <c r="AH78">
        <v>0</v>
      </c>
      <c r="AI78">
        <v>1</v>
      </c>
      <c r="AJ78">
        <v>6.08</v>
      </c>
      <c r="AK78">
        <v>1</v>
      </c>
      <c r="AL78">
        <v>1</v>
      </c>
      <c r="AN78">
        <v>0</v>
      </c>
      <c r="AO78">
        <v>1</v>
      </c>
      <c r="AP78">
        <v>1</v>
      </c>
      <c r="AQ78">
        <v>0</v>
      </c>
      <c r="AR78">
        <v>0</v>
      </c>
      <c r="AS78" t="s">
        <v>3</v>
      </c>
      <c r="AT78">
        <v>0.66</v>
      </c>
      <c r="AU78" t="s">
        <v>81</v>
      </c>
      <c r="AV78">
        <v>0</v>
      </c>
      <c r="AW78">
        <v>2</v>
      </c>
      <c r="AX78">
        <v>39270780</v>
      </c>
      <c r="AY78">
        <v>1</v>
      </c>
      <c r="AZ78">
        <v>0</v>
      </c>
      <c r="BA78">
        <v>82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Y78*Source!I54</f>
        <v>1.5510000000000001E-2</v>
      </c>
      <c r="CY78">
        <f>AB78</f>
        <v>190.06</v>
      </c>
      <c r="CZ78">
        <f>AF78</f>
        <v>31.26</v>
      </c>
      <c r="DA78">
        <f>AJ78</f>
        <v>6.08</v>
      </c>
      <c r="DB78">
        <v>0</v>
      </c>
    </row>
    <row r="79" spans="1:106" x14ac:dyDescent="0.2">
      <c r="A79">
        <f>ROW(Source!A54)</f>
        <v>54</v>
      </c>
      <c r="B79">
        <v>39269648</v>
      </c>
      <c r="C79">
        <v>39270766</v>
      </c>
      <c r="D79">
        <v>36883554</v>
      </c>
      <c r="E79">
        <v>1</v>
      </c>
      <c r="F79">
        <v>1</v>
      </c>
      <c r="G79">
        <v>1</v>
      </c>
      <c r="H79">
        <v>2</v>
      </c>
      <c r="I79" t="s">
        <v>895</v>
      </c>
      <c r="J79" t="s">
        <v>896</v>
      </c>
      <c r="K79" t="s">
        <v>897</v>
      </c>
      <c r="L79">
        <v>1368</v>
      </c>
      <c r="N79">
        <v>1011</v>
      </c>
      <c r="O79" t="s">
        <v>884</v>
      </c>
      <c r="P79" t="s">
        <v>884</v>
      </c>
      <c r="Q79">
        <v>1</v>
      </c>
      <c r="W79">
        <v>0</v>
      </c>
      <c r="X79">
        <v>1372534845</v>
      </c>
      <c r="Y79">
        <v>4.4624999999999995</v>
      </c>
      <c r="AA79">
        <v>0</v>
      </c>
      <c r="AB79">
        <v>399.52</v>
      </c>
      <c r="AC79">
        <v>11.6</v>
      </c>
      <c r="AD79">
        <v>0</v>
      </c>
      <c r="AE79">
        <v>0</v>
      </c>
      <c r="AF79">
        <v>65.709999999999994</v>
      </c>
      <c r="AG79">
        <v>11.6</v>
      </c>
      <c r="AH79">
        <v>0</v>
      </c>
      <c r="AI79">
        <v>1</v>
      </c>
      <c r="AJ79">
        <v>6.08</v>
      </c>
      <c r="AK79">
        <v>1</v>
      </c>
      <c r="AL79">
        <v>1</v>
      </c>
      <c r="AN79">
        <v>0</v>
      </c>
      <c r="AO79">
        <v>1</v>
      </c>
      <c r="AP79">
        <v>1</v>
      </c>
      <c r="AQ79">
        <v>0</v>
      </c>
      <c r="AR79">
        <v>0</v>
      </c>
      <c r="AS79" t="s">
        <v>3</v>
      </c>
      <c r="AT79">
        <v>3.57</v>
      </c>
      <c r="AU79" t="s">
        <v>81</v>
      </c>
      <c r="AV79">
        <v>0</v>
      </c>
      <c r="AW79">
        <v>2</v>
      </c>
      <c r="AX79">
        <v>39270781</v>
      </c>
      <c r="AY79">
        <v>1</v>
      </c>
      <c r="AZ79">
        <v>0</v>
      </c>
      <c r="BA79">
        <v>83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Y79*Source!I54</f>
        <v>8.3894999999999997E-2</v>
      </c>
      <c r="CY79">
        <f>AB79</f>
        <v>399.52</v>
      </c>
      <c r="CZ79">
        <f>AF79</f>
        <v>65.709999999999994</v>
      </c>
      <c r="DA79">
        <f>AJ79</f>
        <v>6.08</v>
      </c>
      <c r="DB79">
        <v>0</v>
      </c>
    </row>
    <row r="80" spans="1:106" x14ac:dyDescent="0.2">
      <c r="A80">
        <f>ROW(Source!A54)</f>
        <v>54</v>
      </c>
      <c r="B80">
        <v>39269648</v>
      </c>
      <c r="C80">
        <v>39270766</v>
      </c>
      <c r="D80">
        <v>36802057</v>
      </c>
      <c r="E80">
        <v>1</v>
      </c>
      <c r="F80">
        <v>1</v>
      </c>
      <c r="G80">
        <v>1</v>
      </c>
      <c r="H80">
        <v>3</v>
      </c>
      <c r="I80" t="s">
        <v>944</v>
      </c>
      <c r="J80" t="s">
        <v>945</v>
      </c>
      <c r="K80" t="s">
        <v>946</v>
      </c>
      <c r="L80">
        <v>1301</v>
      </c>
      <c r="N80">
        <v>1003</v>
      </c>
      <c r="O80" t="s">
        <v>164</v>
      </c>
      <c r="P80" t="s">
        <v>164</v>
      </c>
      <c r="Q80">
        <v>1</v>
      </c>
      <c r="W80">
        <v>0</v>
      </c>
      <c r="X80">
        <v>751777312</v>
      </c>
      <c r="Y80">
        <v>230</v>
      </c>
      <c r="AA80">
        <v>38.79</v>
      </c>
      <c r="AB80">
        <v>0</v>
      </c>
      <c r="AC80">
        <v>0</v>
      </c>
      <c r="AD80">
        <v>0</v>
      </c>
      <c r="AE80">
        <v>6.38</v>
      </c>
      <c r="AF80">
        <v>0</v>
      </c>
      <c r="AG80">
        <v>0</v>
      </c>
      <c r="AH80">
        <v>0</v>
      </c>
      <c r="AI80">
        <v>6.08</v>
      </c>
      <c r="AJ80">
        <v>1</v>
      </c>
      <c r="AK80">
        <v>1</v>
      </c>
      <c r="AL80">
        <v>1</v>
      </c>
      <c r="AN80">
        <v>0</v>
      </c>
      <c r="AO80">
        <v>1</v>
      </c>
      <c r="AP80">
        <v>0</v>
      </c>
      <c r="AQ80">
        <v>0</v>
      </c>
      <c r="AR80">
        <v>0</v>
      </c>
      <c r="AS80" t="s">
        <v>3</v>
      </c>
      <c r="AT80">
        <v>230</v>
      </c>
      <c r="AU80" t="s">
        <v>3</v>
      </c>
      <c r="AV80">
        <v>0</v>
      </c>
      <c r="AW80">
        <v>2</v>
      </c>
      <c r="AX80">
        <v>39270782</v>
      </c>
      <c r="AY80">
        <v>1</v>
      </c>
      <c r="AZ80">
        <v>0</v>
      </c>
      <c r="BA80">
        <v>84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Y80*Source!I54</f>
        <v>4.3239999999999998</v>
      </c>
      <c r="CY80">
        <f t="shared" ref="CY80:CY86" si="15">AA80</f>
        <v>38.79</v>
      </c>
      <c r="CZ80">
        <f t="shared" ref="CZ80:CZ86" si="16">AE80</f>
        <v>6.38</v>
      </c>
      <c r="DA80">
        <f t="shared" ref="DA80:DA86" si="17">AI80</f>
        <v>6.08</v>
      </c>
      <c r="DB80">
        <v>0</v>
      </c>
    </row>
    <row r="81" spans="1:106" x14ac:dyDescent="0.2">
      <c r="A81">
        <f>ROW(Source!A54)</f>
        <v>54</v>
      </c>
      <c r="B81">
        <v>39269648</v>
      </c>
      <c r="C81">
        <v>39270766</v>
      </c>
      <c r="D81">
        <v>36802058</v>
      </c>
      <c r="E81">
        <v>1</v>
      </c>
      <c r="F81">
        <v>1</v>
      </c>
      <c r="G81">
        <v>1</v>
      </c>
      <c r="H81">
        <v>3</v>
      </c>
      <c r="I81" t="s">
        <v>947</v>
      </c>
      <c r="J81" t="s">
        <v>948</v>
      </c>
      <c r="K81" t="s">
        <v>949</v>
      </c>
      <c r="L81">
        <v>1301</v>
      </c>
      <c r="N81">
        <v>1003</v>
      </c>
      <c r="O81" t="s">
        <v>164</v>
      </c>
      <c r="P81" t="s">
        <v>164</v>
      </c>
      <c r="Q81">
        <v>1</v>
      </c>
      <c r="W81">
        <v>0</v>
      </c>
      <c r="X81">
        <v>1744203244</v>
      </c>
      <c r="Y81">
        <v>50</v>
      </c>
      <c r="AA81">
        <v>48.34</v>
      </c>
      <c r="AB81">
        <v>0</v>
      </c>
      <c r="AC81">
        <v>0</v>
      </c>
      <c r="AD81">
        <v>0</v>
      </c>
      <c r="AE81">
        <v>7.95</v>
      </c>
      <c r="AF81">
        <v>0</v>
      </c>
      <c r="AG81">
        <v>0</v>
      </c>
      <c r="AH81">
        <v>0</v>
      </c>
      <c r="AI81">
        <v>6.08</v>
      </c>
      <c r="AJ81">
        <v>1</v>
      </c>
      <c r="AK81">
        <v>1</v>
      </c>
      <c r="AL81">
        <v>1</v>
      </c>
      <c r="AN81">
        <v>0</v>
      </c>
      <c r="AO81">
        <v>1</v>
      </c>
      <c r="AP81">
        <v>0</v>
      </c>
      <c r="AQ81">
        <v>0</v>
      </c>
      <c r="AR81">
        <v>0</v>
      </c>
      <c r="AS81" t="s">
        <v>3</v>
      </c>
      <c r="AT81">
        <v>50</v>
      </c>
      <c r="AU81" t="s">
        <v>3</v>
      </c>
      <c r="AV81">
        <v>0</v>
      </c>
      <c r="AW81">
        <v>2</v>
      </c>
      <c r="AX81">
        <v>39270783</v>
      </c>
      <c r="AY81">
        <v>1</v>
      </c>
      <c r="AZ81">
        <v>0</v>
      </c>
      <c r="BA81">
        <v>85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Y81*Source!I54</f>
        <v>0.94000000000000006</v>
      </c>
      <c r="CY81">
        <f t="shared" si="15"/>
        <v>48.34</v>
      </c>
      <c r="CZ81">
        <f t="shared" si="16"/>
        <v>7.95</v>
      </c>
      <c r="DA81">
        <f t="shared" si="17"/>
        <v>6.08</v>
      </c>
      <c r="DB81">
        <v>0</v>
      </c>
    </row>
    <row r="82" spans="1:106" x14ac:dyDescent="0.2">
      <c r="A82">
        <f>ROW(Source!A54)</f>
        <v>54</v>
      </c>
      <c r="B82">
        <v>39269648</v>
      </c>
      <c r="C82">
        <v>39270766</v>
      </c>
      <c r="D82">
        <v>36802146</v>
      </c>
      <c r="E82">
        <v>1</v>
      </c>
      <c r="F82">
        <v>1</v>
      </c>
      <c r="G82">
        <v>1</v>
      </c>
      <c r="H82">
        <v>3</v>
      </c>
      <c r="I82" t="s">
        <v>950</v>
      </c>
      <c r="J82" t="s">
        <v>951</v>
      </c>
      <c r="K82" t="s">
        <v>952</v>
      </c>
      <c r="L82">
        <v>1302</v>
      </c>
      <c r="N82">
        <v>1003</v>
      </c>
      <c r="O82" t="s">
        <v>429</v>
      </c>
      <c r="P82" t="s">
        <v>429</v>
      </c>
      <c r="Q82">
        <v>10</v>
      </c>
      <c r="W82">
        <v>0</v>
      </c>
      <c r="X82">
        <v>-405326455</v>
      </c>
      <c r="Y82">
        <v>15</v>
      </c>
      <c r="AA82">
        <v>389.73</v>
      </c>
      <c r="AB82">
        <v>0</v>
      </c>
      <c r="AC82">
        <v>0</v>
      </c>
      <c r="AD82">
        <v>0</v>
      </c>
      <c r="AE82">
        <v>64.099999999999994</v>
      </c>
      <c r="AF82">
        <v>0</v>
      </c>
      <c r="AG82">
        <v>0</v>
      </c>
      <c r="AH82">
        <v>0</v>
      </c>
      <c r="AI82">
        <v>6.08</v>
      </c>
      <c r="AJ82">
        <v>1</v>
      </c>
      <c r="AK82">
        <v>1</v>
      </c>
      <c r="AL82">
        <v>1</v>
      </c>
      <c r="AN82">
        <v>0</v>
      </c>
      <c r="AO82">
        <v>1</v>
      </c>
      <c r="AP82">
        <v>0</v>
      </c>
      <c r="AQ82">
        <v>0</v>
      </c>
      <c r="AR82">
        <v>0</v>
      </c>
      <c r="AS82" t="s">
        <v>3</v>
      </c>
      <c r="AT82">
        <v>15</v>
      </c>
      <c r="AU82" t="s">
        <v>3</v>
      </c>
      <c r="AV82">
        <v>0</v>
      </c>
      <c r="AW82">
        <v>2</v>
      </c>
      <c r="AX82">
        <v>39270784</v>
      </c>
      <c r="AY82">
        <v>1</v>
      </c>
      <c r="AZ82">
        <v>0</v>
      </c>
      <c r="BA82">
        <v>86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Y82*Source!I54</f>
        <v>0.28200000000000003</v>
      </c>
      <c r="CY82">
        <f t="shared" si="15"/>
        <v>389.73</v>
      </c>
      <c r="CZ82">
        <f t="shared" si="16"/>
        <v>64.099999999999994</v>
      </c>
      <c r="DA82">
        <f t="shared" si="17"/>
        <v>6.08</v>
      </c>
      <c r="DB82">
        <v>0</v>
      </c>
    </row>
    <row r="83" spans="1:106" x14ac:dyDescent="0.2">
      <c r="A83">
        <f>ROW(Source!A54)</f>
        <v>54</v>
      </c>
      <c r="B83">
        <v>39269648</v>
      </c>
      <c r="C83">
        <v>39270766</v>
      </c>
      <c r="D83">
        <v>36804571</v>
      </c>
      <c r="E83">
        <v>1</v>
      </c>
      <c r="F83">
        <v>1</v>
      </c>
      <c r="G83">
        <v>1</v>
      </c>
      <c r="H83">
        <v>3</v>
      </c>
      <c r="I83" t="s">
        <v>953</v>
      </c>
      <c r="J83" t="s">
        <v>954</v>
      </c>
      <c r="K83" t="s">
        <v>955</v>
      </c>
      <c r="L83">
        <v>1358</v>
      </c>
      <c r="N83">
        <v>1010</v>
      </c>
      <c r="O83" t="s">
        <v>452</v>
      </c>
      <c r="P83" t="s">
        <v>452</v>
      </c>
      <c r="Q83">
        <v>10</v>
      </c>
      <c r="W83">
        <v>0</v>
      </c>
      <c r="X83">
        <v>-858120743</v>
      </c>
      <c r="Y83">
        <v>30</v>
      </c>
      <c r="AA83">
        <v>42.74</v>
      </c>
      <c r="AB83">
        <v>0</v>
      </c>
      <c r="AC83">
        <v>0</v>
      </c>
      <c r="AD83">
        <v>0</v>
      </c>
      <c r="AE83">
        <v>7.03</v>
      </c>
      <c r="AF83">
        <v>0</v>
      </c>
      <c r="AG83">
        <v>0</v>
      </c>
      <c r="AH83">
        <v>0</v>
      </c>
      <c r="AI83">
        <v>6.08</v>
      </c>
      <c r="AJ83">
        <v>1</v>
      </c>
      <c r="AK83">
        <v>1</v>
      </c>
      <c r="AL83">
        <v>1</v>
      </c>
      <c r="AN83">
        <v>0</v>
      </c>
      <c r="AO83">
        <v>1</v>
      </c>
      <c r="AP83">
        <v>0</v>
      </c>
      <c r="AQ83">
        <v>0</v>
      </c>
      <c r="AR83">
        <v>0</v>
      </c>
      <c r="AS83" t="s">
        <v>3</v>
      </c>
      <c r="AT83">
        <v>30</v>
      </c>
      <c r="AU83" t="s">
        <v>3</v>
      </c>
      <c r="AV83">
        <v>0</v>
      </c>
      <c r="AW83">
        <v>2</v>
      </c>
      <c r="AX83">
        <v>39270785</v>
      </c>
      <c r="AY83">
        <v>1</v>
      </c>
      <c r="AZ83">
        <v>0</v>
      </c>
      <c r="BA83">
        <v>87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Y83*Source!I54</f>
        <v>0.56400000000000006</v>
      </c>
      <c r="CY83">
        <f t="shared" si="15"/>
        <v>42.74</v>
      </c>
      <c r="CZ83">
        <f t="shared" si="16"/>
        <v>7.03</v>
      </c>
      <c r="DA83">
        <f t="shared" si="17"/>
        <v>6.08</v>
      </c>
      <c r="DB83">
        <v>0</v>
      </c>
    </row>
    <row r="84" spans="1:106" x14ac:dyDescent="0.2">
      <c r="A84">
        <f>ROW(Source!A54)</f>
        <v>54</v>
      </c>
      <c r="B84">
        <v>39269648</v>
      </c>
      <c r="C84">
        <v>39270766</v>
      </c>
      <c r="D84">
        <v>36832040</v>
      </c>
      <c r="E84">
        <v>1</v>
      </c>
      <c r="F84">
        <v>1</v>
      </c>
      <c r="G84">
        <v>1</v>
      </c>
      <c r="H84">
        <v>3</v>
      </c>
      <c r="I84" t="s">
        <v>154</v>
      </c>
      <c r="J84" t="s">
        <v>156</v>
      </c>
      <c r="K84" t="s">
        <v>155</v>
      </c>
      <c r="L84">
        <v>1327</v>
      </c>
      <c r="N84">
        <v>1005</v>
      </c>
      <c r="O84" t="s">
        <v>79</v>
      </c>
      <c r="P84" t="s">
        <v>79</v>
      </c>
      <c r="Q84">
        <v>1</v>
      </c>
      <c r="W84">
        <v>0</v>
      </c>
      <c r="X84">
        <v>625852641</v>
      </c>
      <c r="Y84">
        <v>100</v>
      </c>
      <c r="AA84">
        <v>14359.26</v>
      </c>
      <c r="AB84">
        <v>0</v>
      </c>
      <c r="AC84">
        <v>0</v>
      </c>
      <c r="AD84">
        <v>0</v>
      </c>
      <c r="AE84">
        <v>2361.7199999999998</v>
      </c>
      <c r="AF84">
        <v>0</v>
      </c>
      <c r="AG84">
        <v>0</v>
      </c>
      <c r="AH84">
        <v>0</v>
      </c>
      <c r="AI84">
        <v>6.08</v>
      </c>
      <c r="AJ84">
        <v>1</v>
      </c>
      <c r="AK84">
        <v>1</v>
      </c>
      <c r="AL84">
        <v>1</v>
      </c>
      <c r="AN84">
        <v>0</v>
      </c>
      <c r="AO84">
        <v>0</v>
      </c>
      <c r="AP84">
        <v>0</v>
      </c>
      <c r="AQ84">
        <v>0</v>
      </c>
      <c r="AR84">
        <v>0</v>
      </c>
      <c r="AS84" t="s">
        <v>3</v>
      </c>
      <c r="AT84">
        <v>100</v>
      </c>
      <c r="AU84" t="s">
        <v>3</v>
      </c>
      <c r="AV84">
        <v>0</v>
      </c>
      <c r="AW84">
        <v>1</v>
      </c>
      <c r="AX84">
        <v>-1</v>
      </c>
      <c r="AY84">
        <v>0</v>
      </c>
      <c r="AZ84">
        <v>0</v>
      </c>
      <c r="BA84" t="s">
        <v>3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Y84*Source!I54</f>
        <v>1.8800000000000001</v>
      </c>
      <c r="CY84">
        <f t="shared" si="15"/>
        <v>14359.26</v>
      </c>
      <c r="CZ84">
        <f t="shared" si="16"/>
        <v>2361.7199999999998</v>
      </c>
      <c r="DA84">
        <f t="shared" si="17"/>
        <v>6.08</v>
      </c>
      <c r="DB84">
        <v>0</v>
      </c>
    </row>
    <row r="85" spans="1:106" x14ac:dyDescent="0.2">
      <c r="A85">
        <f>ROW(Source!A54)</f>
        <v>54</v>
      </c>
      <c r="B85">
        <v>39269648</v>
      </c>
      <c r="C85">
        <v>39270766</v>
      </c>
      <c r="D85">
        <v>36832273</v>
      </c>
      <c r="E85">
        <v>1</v>
      </c>
      <c r="F85">
        <v>1</v>
      </c>
      <c r="G85">
        <v>1</v>
      </c>
      <c r="H85">
        <v>3</v>
      </c>
      <c r="I85" t="s">
        <v>956</v>
      </c>
      <c r="J85" t="s">
        <v>957</v>
      </c>
      <c r="K85" t="s">
        <v>958</v>
      </c>
      <c r="L85">
        <v>1355</v>
      </c>
      <c r="N85">
        <v>1010</v>
      </c>
      <c r="O85" t="s">
        <v>303</v>
      </c>
      <c r="P85" t="s">
        <v>303</v>
      </c>
      <c r="Q85">
        <v>100</v>
      </c>
      <c r="W85">
        <v>0</v>
      </c>
      <c r="X85">
        <v>1709713925</v>
      </c>
      <c r="Y85">
        <v>8</v>
      </c>
      <c r="AA85">
        <v>304</v>
      </c>
      <c r="AB85">
        <v>0</v>
      </c>
      <c r="AC85">
        <v>0</v>
      </c>
      <c r="AD85">
        <v>0</v>
      </c>
      <c r="AE85">
        <v>50</v>
      </c>
      <c r="AF85">
        <v>0</v>
      </c>
      <c r="AG85">
        <v>0</v>
      </c>
      <c r="AH85">
        <v>0</v>
      </c>
      <c r="AI85">
        <v>6.08</v>
      </c>
      <c r="AJ85">
        <v>1</v>
      </c>
      <c r="AK85">
        <v>1</v>
      </c>
      <c r="AL85">
        <v>1</v>
      </c>
      <c r="AN85">
        <v>0</v>
      </c>
      <c r="AO85">
        <v>1</v>
      </c>
      <c r="AP85">
        <v>0</v>
      </c>
      <c r="AQ85">
        <v>0</v>
      </c>
      <c r="AR85">
        <v>0</v>
      </c>
      <c r="AS85" t="s">
        <v>3</v>
      </c>
      <c r="AT85">
        <v>8</v>
      </c>
      <c r="AU85" t="s">
        <v>3</v>
      </c>
      <c r="AV85">
        <v>0</v>
      </c>
      <c r="AW85">
        <v>2</v>
      </c>
      <c r="AX85">
        <v>39270787</v>
      </c>
      <c r="AY85">
        <v>1</v>
      </c>
      <c r="AZ85">
        <v>0</v>
      </c>
      <c r="BA85">
        <v>89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Y85*Source!I54</f>
        <v>0.15040000000000001</v>
      </c>
      <c r="CY85">
        <f t="shared" si="15"/>
        <v>304</v>
      </c>
      <c r="CZ85">
        <f t="shared" si="16"/>
        <v>50</v>
      </c>
      <c r="DA85">
        <f t="shared" si="17"/>
        <v>6.08</v>
      </c>
      <c r="DB85">
        <v>0</v>
      </c>
    </row>
    <row r="86" spans="1:106" x14ac:dyDescent="0.2">
      <c r="A86">
        <f>ROW(Source!A54)</f>
        <v>54</v>
      </c>
      <c r="B86">
        <v>39269648</v>
      </c>
      <c r="C86">
        <v>39270766</v>
      </c>
      <c r="D86">
        <v>36838722</v>
      </c>
      <c r="E86">
        <v>1</v>
      </c>
      <c r="F86">
        <v>1</v>
      </c>
      <c r="G86">
        <v>1</v>
      </c>
      <c r="H86">
        <v>3</v>
      </c>
      <c r="I86" t="s">
        <v>959</v>
      </c>
      <c r="J86" t="s">
        <v>960</v>
      </c>
      <c r="K86" t="s">
        <v>961</v>
      </c>
      <c r="L86">
        <v>1354</v>
      </c>
      <c r="N86">
        <v>1010</v>
      </c>
      <c r="O86" t="s">
        <v>94</v>
      </c>
      <c r="P86" t="s">
        <v>94</v>
      </c>
      <c r="Q86">
        <v>1</v>
      </c>
      <c r="W86">
        <v>0</v>
      </c>
      <c r="X86">
        <v>-1018551266</v>
      </c>
      <c r="Y86">
        <v>66</v>
      </c>
      <c r="AA86">
        <v>407.36</v>
      </c>
      <c r="AB86">
        <v>0</v>
      </c>
      <c r="AC86">
        <v>0</v>
      </c>
      <c r="AD86">
        <v>0</v>
      </c>
      <c r="AE86">
        <v>67</v>
      </c>
      <c r="AF86">
        <v>0</v>
      </c>
      <c r="AG86">
        <v>0</v>
      </c>
      <c r="AH86">
        <v>0</v>
      </c>
      <c r="AI86">
        <v>6.08</v>
      </c>
      <c r="AJ86">
        <v>1</v>
      </c>
      <c r="AK86">
        <v>1</v>
      </c>
      <c r="AL86">
        <v>1</v>
      </c>
      <c r="AN86">
        <v>0</v>
      </c>
      <c r="AO86">
        <v>1</v>
      </c>
      <c r="AP86">
        <v>0</v>
      </c>
      <c r="AQ86">
        <v>0</v>
      </c>
      <c r="AR86">
        <v>0</v>
      </c>
      <c r="AS86" t="s">
        <v>3</v>
      </c>
      <c r="AT86">
        <v>66</v>
      </c>
      <c r="AU86" t="s">
        <v>3</v>
      </c>
      <c r="AV86">
        <v>0</v>
      </c>
      <c r="AW86">
        <v>2</v>
      </c>
      <c r="AX86">
        <v>39270788</v>
      </c>
      <c r="AY86">
        <v>1</v>
      </c>
      <c r="AZ86">
        <v>0</v>
      </c>
      <c r="BA86">
        <v>90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Y86*Source!I54</f>
        <v>1.2408000000000001</v>
      </c>
      <c r="CY86">
        <f t="shared" si="15"/>
        <v>407.36</v>
      </c>
      <c r="CZ86">
        <f t="shared" si="16"/>
        <v>67</v>
      </c>
      <c r="DA86">
        <f t="shared" si="17"/>
        <v>6.08</v>
      </c>
      <c r="DB86">
        <v>0</v>
      </c>
    </row>
    <row r="87" spans="1:106" x14ac:dyDescent="0.2">
      <c r="A87">
        <f>ROW(Source!A56)</f>
        <v>56</v>
      </c>
      <c r="B87">
        <v>39269648</v>
      </c>
      <c r="C87">
        <v>39270790</v>
      </c>
      <c r="D87">
        <v>37065248</v>
      </c>
      <c r="E87">
        <v>1</v>
      </c>
      <c r="F87">
        <v>1</v>
      </c>
      <c r="G87">
        <v>1</v>
      </c>
      <c r="H87">
        <v>1</v>
      </c>
      <c r="I87" t="s">
        <v>962</v>
      </c>
      <c r="J87" t="s">
        <v>3</v>
      </c>
      <c r="K87" t="s">
        <v>963</v>
      </c>
      <c r="L87">
        <v>1191</v>
      </c>
      <c r="N87">
        <v>1013</v>
      </c>
      <c r="O87" t="s">
        <v>878</v>
      </c>
      <c r="P87" t="s">
        <v>878</v>
      </c>
      <c r="Q87">
        <v>1</v>
      </c>
      <c r="W87">
        <v>0</v>
      </c>
      <c r="X87">
        <v>-400197608</v>
      </c>
      <c r="Y87">
        <v>24.368500000000001</v>
      </c>
      <c r="AA87">
        <v>0</v>
      </c>
      <c r="AB87">
        <v>0</v>
      </c>
      <c r="AC87">
        <v>0</v>
      </c>
      <c r="AD87">
        <v>51.86</v>
      </c>
      <c r="AE87">
        <v>0</v>
      </c>
      <c r="AF87">
        <v>0</v>
      </c>
      <c r="AG87">
        <v>0</v>
      </c>
      <c r="AH87">
        <v>8.5299999999999994</v>
      </c>
      <c r="AI87">
        <v>1</v>
      </c>
      <c r="AJ87">
        <v>1</v>
      </c>
      <c r="AK87">
        <v>1</v>
      </c>
      <c r="AL87">
        <v>6.08</v>
      </c>
      <c r="AN87">
        <v>0</v>
      </c>
      <c r="AO87">
        <v>1</v>
      </c>
      <c r="AP87">
        <v>1</v>
      </c>
      <c r="AQ87">
        <v>0</v>
      </c>
      <c r="AR87">
        <v>0</v>
      </c>
      <c r="AS87" t="s">
        <v>3</v>
      </c>
      <c r="AT87">
        <v>21.19</v>
      </c>
      <c r="AU87" t="s">
        <v>82</v>
      </c>
      <c r="AV87">
        <v>1</v>
      </c>
      <c r="AW87">
        <v>2</v>
      </c>
      <c r="AX87">
        <v>39270798</v>
      </c>
      <c r="AY87">
        <v>1</v>
      </c>
      <c r="AZ87">
        <v>0</v>
      </c>
      <c r="BA87">
        <v>91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Y87*Source!I56</f>
        <v>7.2910552000000006</v>
      </c>
      <c r="CY87">
        <f>AD87</f>
        <v>51.86</v>
      </c>
      <c r="CZ87">
        <f>AH87</f>
        <v>8.5299999999999994</v>
      </c>
      <c r="DA87">
        <f>AL87</f>
        <v>6.08</v>
      </c>
      <c r="DB87">
        <v>0</v>
      </c>
    </row>
    <row r="88" spans="1:106" x14ac:dyDescent="0.2">
      <c r="A88">
        <f>ROW(Source!A56)</f>
        <v>56</v>
      </c>
      <c r="B88">
        <v>39269648</v>
      </c>
      <c r="C88">
        <v>39270790</v>
      </c>
      <c r="D88">
        <v>37064876</v>
      </c>
      <c r="E88">
        <v>1</v>
      </c>
      <c r="F88">
        <v>1</v>
      </c>
      <c r="G88">
        <v>1</v>
      </c>
      <c r="H88">
        <v>1</v>
      </c>
      <c r="I88" t="s">
        <v>879</v>
      </c>
      <c r="J88" t="s">
        <v>3</v>
      </c>
      <c r="K88" t="s">
        <v>880</v>
      </c>
      <c r="L88">
        <v>1191</v>
      </c>
      <c r="N88">
        <v>1013</v>
      </c>
      <c r="O88" t="s">
        <v>878</v>
      </c>
      <c r="P88" t="s">
        <v>878</v>
      </c>
      <c r="Q88">
        <v>1</v>
      </c>
      <c r="W88">
        <v>0</v>
      </c>
      <c r="X88">
        <v>-1417349443</v>
      </c>
      <c r="Y88">
        <v>0.19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1</v>
      </c>
      <c r="AJ88">
        <v>1</v>
      </c>
      <c r="AK88">
        <v>6.08</v>
      </c>
      <c r="AL88">
        <v>1</v>
      </c>
      <c r="AN88">
        <v>0</v>
      </c>
      <c r="AO88">
        <v>1</v>
      </c>
      <c r="AP88">
        <v>0</v>
      </c>
      <c r="AQ88">
        <v>0</v>
      </c>
      <c r="AR88">
        <v>0</v>
      </c>
      <c r="AS88" t="s">
        <v>3</v>
      </c>
      <c r="AT88">
        <v>0.19</v>
      </c>
      <c r="AU88" t="s">
        <v>3</v>
      </c>
      <c r="AV88">
        <v>2</v>
      </c>
      <c r="AW88">
        <v>2</v>
      </c>
      <c r="AX88">
        <v>39270799</v>
      </c>
      <c r="AY88">
        <v>1</v>
      </c>
      <c r="AZ88">
        <v>2048</v>
      </c>
      <c r="BA88">
        <v>92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Y88*Source!I56</f>
        <v>5.6848000000000003E-2</v>
      </c>
      <c r="CY88">
        <f>AD88</f>
        <v>0</v>
      </c>
      <c r="CZ88">
        <f>AH88</f>
        <v>0</v>
      </c>
      <c r="DA88">
        <f>AL88</f>
        <v>1</v>
      </c>
      <c r="DB88">
        <v>0</v>
      </c>
    </row>
    <row r="89" spans="1:106" x14ac:dyDescent="0.2">
      <c r="A89">
        <f>ROW(Source!A56)</f>
        <v>56</v>
      </c>
      <c r="B89">
        <v>39269648</v>
      </c>
      <c r="C89">
        <v>39270790</v>
      </c>
      <c r="D89">
        <v>36882452</v>
      </c>
      <c r="E89">
        <v>1</v>
      </c>
      <c r="F89">
        <v>1</v>
      </c>
      <c r="G89">
        <v>1</v>
      </c>
      <c r="H89">
        <v>2</v>
      </c>
      <c r="I89" t="s">
        <v>881</v>
      </c>
      <c r="J89" t="s">
        <v>882</v>
      </c>
      <c r="K89" t="s">
        <v>883</v>
      </c>
      <c r="L89">
        <v>1368</v>
      </c>
      <c r="N89">
        <v>1011</v>
      </c>
      <c r="O89" t="s">
        <v>884</v>
      </c>
      <c r="P89" t="s">
        <v>884</v>
      </c>
      <c r="Q89">
        <v>1</v>
      </c>
      <c r="W89">
        <v>0</v>
      </c>
      <c r="X89">
        <v>1188625873</v>
      </c>
      <c r="Y89">
        <v>0.05</v>
      </c>
      <c r="AA89">
        <v>0</v>
      </c>
      <c r="AB89">
        <v>190.06</v>
      </c>
      <c r="AC89">
        <v>13.5</v>
      </c>
      <c r="AD89">
        <v>0</v>
      </c>
      <c r="AE89">
        <v>0</v>
      </c>
      <c r="AF89">
        <v>31.26</v>
      </c>
      <c r="AG89">
        <v>13.5</v>
      </c>
      <c r="AH89">
        <v>0</v>
      </c>
      <c r="AI89">
        <v>1</v>
      </c>
      <c r="AJ89">
        <v>6.08</v>
      </c>
      <c r="AK89">
        <v>1</v>
      </c>
      <c r="AL89">
        <v>1</v>
      </c>
      <c r="AN89">
        <v>0</v>
      </c>
      <c r="AO89">
        <v>1</v>
      </c>
      <c r="AP89">
        <v>1</v>
      </c>
      <c r="AQ89">
        <v>0</v>
      </c>
      <c r="AR89">
        <v>0</v>
      </c>
      <c r="AS89" t="s">
        <v>3</v>
      </c>
      <c r="AT89">
        <v>0.04</v>
      </c>
      <c r="AU89" t="s">
        <v>81</v>
      </c>
      <c r="AV89">
        <v>0</v>
      </c>
      <c r="AW89">
        <v>2</v>
      </c>
      <c r="AX89">
        <v>39270800</v>
      </c>
      <c r="AY89">
        <v>1</v>
      </c>
      <c r="AZ89">
        <v>0</v>
      </c>
      <c r="BA89">
        <v>93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Y89*Source!I56</f>
        <v>1.4960000000000001E-2</v>
      </c>
      <c r="CY89">
        <f>AB89</f>
        <v>190.06</v>
      </c>
      <c r="CZ89">
        <f>AF89</f>
        <v>31.26</v>
      </c>
      <c r="DA89">
        <f>AJ89</f>
        <v>6.08</v>
      </c>
      <c r="DB89">
        <v>0</v>
      </c>
    </row>
    <row r="90" spans="1:106" x14ac:dyDescent="0.2">
      <c r="A90">
        <f>ROW(Source!A56)</f>
        <v>56</v>
      </c>
      <c r="B90">
        <v>39269648</v>
      </c>
      <c r="C90">
        <v>39270790</v>
      </c>
      <c r="D90">
        <v>36883554</v>
      </c>
      <c r="E90">
        <v>1</v>
      </c>
      <c r="F90">
        <v>1</v>
      </c>
      <c r="G90">
        <v>1</v>
      </c>
      <c r="H90">
        <v>2</v>
      </c>
      <c r="I90" t="s">
        <v>895</v>
      </c>
      <c r="J90" t="s">
        <v>896</v>
      </c>
      <c r="K90" t="s">
        <v>897</v>
      </c>
      <c r="L90">
        <v>1368</v>
      </c>
      <c r="N90">
        <v>1011</v>
      </c>
      <c r="O90" t="s">
        <v>884</v>
      </c>
      <c r="P90" t="s">
        <v>884</v>
      </c>
      <c r="Q90">
        <v>1</v>
      </c>
      <c r="W90">
        <v>0</v>
      </c>
      <c r="X90">
        <v>1372534845</v>
      </c>
      <c r="Y90">
        <v>0.1875</v>
      </c>
      <c r="AA90">
        <v>0</v>
      </c>
      <c r="AB90">
        <v>399.52</v>
      </c>
      <c r="AC90">
        <v>11.6</v>
      </c>
      <c r="AD90">
        <v>0</v>
      </c>
      <c r="AE90">
        <v>0</v>
      </c>
      <c r="AF90">
        <v>65.709999999999994</v>
      </c>
      <c r="AG90">
        <v>11.6</v>
      </c>
      <c r="AH90">
        <v>0</v>
      </c>
      <c r="AI90">
        <v>1</v>
      </c>
      <c r="AJ90">
        <v>6.08</v>
      </c>
      <c r="AK90">
        <v>1</v>
      </c>
      <c r="AL90">
        <v>1</v>
      </c>
      <c r="AN90">
        <v>0</v>
      </c>
      <c r="AO90">
        <v>1</v>
      </c>
      <c r="AP90">
        <v>1</v>
      </c>
      <c r="AQ90">
        <v>0</v>
      </c>
      <c r="AR90">
        <v>0</v>
      </c>
      <c r="AS90" t="s">
        <v>3</v>
      </c>
      <c r="AT90">
        <v>0.15</v>
      </c>
      <c r="AU90" t="s">
        <v>81</v>
      </c>
      <c r="AV90">
        <v>0</v>
      </c>
      <c r="AW90">
        <v>2</v>
      </c>
      <c r="AX90">
        <v>39270801</v>
      </c>
      <c r="AY90">
        <v>1</v>
      </c>
      <c r="AZ90">
        <v>0</v>
      </c>
      <c r="BA90">
        <v>94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Y90*Source!I56</f>
        <v>5.6100000000000004E-2</v>
      </c>
      <c r="CY90">
        <f>AB90</f>
        <v>399.52</v>
      </c>
      <c r="CZ90">
        <f>AF90</f>
        <v>65.709999999999994</v>
      </c>
      <c r="DA90">
        <f>AJ90</f>
        <v>6.08</v>
      </c>
      <c r="DB90">
        <v>0</v>
      </c>
    </row>
    <row r="91" spans="1:106" x14ac:dyDescent="0.2">
      <c r="A91">
        <f>ROW(Source!A56)</f>
        <v>56</v>
      </c>
      <c r="B91">
        <v>39269648</v>
      </c>
      <c r="C91">
        <v>39270790</v>
      </c>
      <c r="D91">
        <v>36832123</v>
      </c>
      <c r="E91">
        <v>1</v>
      </c>
      <c r="F91">
        <v>1</v>
      </c>
      <c r="G91">
        <v>1</v>
      </c>
      <c r="H91">
        <v>3</v>
      </c>
      <c r="I91" t="s">
        <v>162</v>
      </c>
      <c r="J91" t="s">
        <v>165</v>
      </c>
      <c r="K91" t="s">
        <v>163</v>
      </c>
      <c r="L91">
        <v>1301</v>
      </c>
      <c r="N91">
        <v>1003</v>
      </c>
      <c r="O91" t="s">
        <v>164</v>
      </c>
      <c r="P91" t="s">
        <v>164</v>
      </c>
      <c r="Q91">
        <v>1</v>
      </c>
      <c r="W91">
        <v>0</v>
      </c>
      <c r="X91">
        <v>1369221803</v>
      </c>
      <c r="Y91">
        <v>100</v>
      </c>
      <c r="AA91">
        <v>391.25</v>
      </c>
      <c r="AB91">
        <v>0</v>
      </c>
      <c r="AC91">
        <v>0</v>
      </c>
      <c r="AD91">
        <v>0</v>
      </c>
      <c r="AE91">
        <v>64.349999999999994</v>
      </c>
      <c r="AF91">
        <v>0</v>
      </c>
      <c r="AG91">
        <v>0</v>
      </c>
      <c r="AH91">
        <v>0</v>
      </c>
      <c r="AI91">
        <v>6.08</v>
      </c>
      <c r="AJ91">
        <v>1</v>
      </c>
      <c r="AK91">
        <v>1</v>
      </c>
      <c r="AL91">
        <v>1</v>
      </c>
      <c r="AN91">
        <v>0</v>
      </c>
      <c r="AO91">
        <v>0</v>
      </c>
      <c r="AP91">
        <v>0</v>
      </c>
      <c r="AQ91">
        <v>0</v>
      </c>
      <c r="AR91">
        <v>0</v>
      </c>
      <c r="AS91" t="s">
        <v>3</v>
      </c>
      <c r="AT91">
        <v>100</v>
      </c>
      <c r="AU91" t="s">
        <v>3</v>
      </c>
      <c r="AV91">
        <v>0</v>
      </c>
      <c r="AW91">
        <v>1</v>
      </c>
      <c r="AX91">
        <v>-1</v>
      </c>
      <c r="AY91">
        <v>0</v>
      </c>
      <c r="AZ91">
        <v>0</v>
      </c>
      <c r="BA91" t="s">
        <v>3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Y91*Source!I56</f>
        <v>29.92</v>
      </c>
      <c r="CY91">
        <f>AA91</f>
        <v>391.25</v>
      </c>
      <c r="CZ91">
        <f>AE91</f>
        <v>64.349999999999994</v>
      </c>
      <c r="DA91">
        <f>AI91</f>
        <v>6.08</v>
      </c>
      <c r="DB91">
        <v>0</v>
      </c>
    </row>
    <row r="92" spans="1:106" x14ac:dyDescent="0.2">
      <c r="A92">
        <f>ROW(Source!A56)</f>
        <v>56</v>
      </c>
      <c r="B92">
        <v>39269648</v>
      </c>
      <c r="C92">
        <v>39270790</v>
      </c>
      <c r="D92">
        <v>36832273</v>
      </c>
      <c r="E92">
        <v>1</v>
      </c>
      <c r="F92">
        <v>1</v>
      </c>
      <c r="G92">
        <v>1</v>
      </c>
      <c r="H92">
        <v>3</v>
      </c>
      <c r="I92" t="s">
        <v>956</v>
      </c>
      <c r="J92" t="s">
        <v>957</v>
      </c>
      <c r="K92" t="s">
        <v>958</v>
      </c>
      <c r="L92">
        <v>1355</v>
      </c>
      <c r="N92">
        <v>1010</v>
      </c>
      <c r="O92" t="s">
        <v>303</v>
      </c>
      <c r="P92" t="s">
        <v>303</v>
      </c>
      <c r="Q92">
        <v>100</v>
      </c>
      <c r="W92">
        <v>0</v>
      </c>
      <c r="X92">
        <v>1709713925</v>
      </c>
      <c r="Y92">
        <v>4</v>
      </c>
      <c r="AA92">
        <v>304</v>
      </c>
      <c r="AB92">
        <v>0</v>
      </c>
      <c r="AC92">
        <v>0</v>
      </c>
      <c r="AD92">
        <v>0</v>
      </c>
      <c r="AE92">
        <v>50</v>
      </c>
      <c r="AF92">
        <v>0</v>
      </c>
      <c r="AG92">
        <v>0</v>
      </c>
      <c r="AH92">
        <v>0</v>
      </c>
      <c r="AI92">
        <v>6.08</v>
      </c>
      <c r="AJ92">
        <v>1</v>
      </c>
      <c r="AK92">
        <v>1</v>
      </c>
      <c r="AL92">
        <v>1</v>
      </c>
      <c r="AN92">
        <v>0</v>
      </c>
      <c r="AO92">
        <v>1</v>
      </c>
      <c r="AP92">
        <v>0</v>
      </c>
      <c r="AQ92">
        <v>0</v>
      </c>
      <c r="AR92">
        <v>0</v>
      </c>
      <c r="AS92" t="s">
        <v>3</v>
      </c>
      <c r="AT92">
        <v>4</v>
      </c>
      <c r="AU92" t="s">
        <v>3</v>
      </c>
      <c r="AV92">
        <v>0</v>
      </c>
      <c r="AW92">
        <v>2</v>
      </c>
      <c r="AX92">
        <v>39270803</v>
      </c>
      <c r="AY92">
        <v>1</v>
      </c>
      <c r="AZ92">
        <v>0</v>
      </c>
      <c r="BA92">
        <v>96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Y92*Source!I56</f>
        <v>1.1968000000000001</v>
      </c>
      <c r="CY92">
        <f>AA92</f>
        <v>304</v>
      </c>
      <c r="CZ92">
        <f>AE92</f>
        <v>50</v>
      </c>
      <c r="DA92">
        <f>AI92</f>
        <v>6.08</v>
      </c>
      <c r="DB92">
        <v>0</v>
      </c>
    </row>
    <row r="93" spans="1:106" x14ac:dyDescent="0.2">
      <c r="A93">
        <f>ROW(Source!A56)</f>
        <v>56</v>
      </c>
      <c r="B93">
        <v>39269648</v>
      </c>
      <c r="C93">
        <v>39270790</v>
      </c>
      <c r="D93">
        <v>36838722</v>
      </c>
      <c r="E93">
        <v>1</v>
      </c>
      <c r="F93">
        <v>1</v>
      </c>
      <c r="G93">
        <v>1</v>
      </c>
      <c r="H93">
        <v>3</v>
      </c>
      <c r="I93" t="s">
        <v>959</v>
      </c>
      <c r="J93" t="s">
        <v>960</v>
      </c>
      <c r="K93" t="s">
        <v>961</v>
      </c>
      <c r="L93">
        <v>1354</v>
      </c>
      <c r="N93">
        <v>1010</v>
      </c>
      <c r="O93" t="s">
        <v>94</v>
      </c>
      <c r="P93" t="s">
        <v>94</v>
      </c>
      <c r="Q93">
        <v>1</v>
      </c>
      <c r="W93">
        <v>0</v>
      </c>
      <c r="X93">
        <v>-1018551266</v>
      </c>
      <c r="Y93">
        <v>56.6</v>
      </c>
      <c r="AA93">
        <v>407.36</v>
      </c>
      <c r="AB93">
        <v>0</v>
      </c>
      <c r="AC93">
        <v>0</v>
      </c>
      <c r="AD93">
        <v>0</v>
      </c>
      <c r="AE93">
        <v>67</v>
      </c>
      <c r="AF93">
        <v>0</v>
      </c>
      <c r="AG93">
        <v>0</v>
      </c>
      <c r="AH93">
        <v>0</v>
      </c>
      <c r="AI93">
        <v>6.08</v>
      </c>
      <c r="AJ93">
        <v>1</v>
      </c>
      <c r="AK93">
        <v>1</v>
      </c>
      <c r="AL93">
        <v>1</v>
      </c>
      <c r="AN93">
        <v>0</v>
      </c>
      <c r="AO93">
        <v>1</v>
      </c>
      <c r="AP93">
        <v>0</v>
      </c>
      <c r="AQ93">
        <v>0</v>
      </c>
      <c r="AR93">
        <v>0</v>
      </c>
      <c r="AS93" t="s">
        <v>3</v>
      </c>
      <c r="AT93">
        <v>56.6</v>
      </c>
      <c r="AU93" t="s">
        <v>3</v>
      </c>
      <c r="AV93">
        <v>0</v>
      </c>
      <c r="AW93">
        <v>2</v>
      </c>
      <c r="AX93">
        <v>39270804</v>
      </c>
      <c r="AY93">
        <v>1</v>
      </c>
      <c r="AZ93">
        <v>0</v>
      </c>
      <c r="BA93">
        <v>97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Y93*Source!I56</f>
        <v>16.934720000000002</v>
      </c>
      <c r="CY93">
        <f>AA93</f>
        <v>407.36</v>
      </c>
      <c r="CZ93">
        <f>AE93</f>
        <v>67</v>
      </c>
      <c r="DA93">
        <f>AI93</f>
        <v>6.08</v>
      </c>
      <c r="DB93">
        <v>0</v>
      </c>
    </row>
    <row r="94" spans="1:106" x14ac:dyDescent="0.2">
      <c r="A94">
        <f>ROW(Source!A58)</f>
        <v>58</v>
      </c>
      <c r="B94">
        <v>39269648</v>
      </c>
      <c r="C94">
        <v>39270806</v>
      </c>
      <c r="D94">
        <v>37070090</v>
      </c>
      <c r="E94">
        <v>1</v>
      </c>
      <c r="F94">
        <v>1</v>
      </c>
      <c r="G94">
        <v>1</v>
      </c>
      <c r="H94">
        <v>1</v>
      </c>
      <c r="I94" t="s">
        <v>890</v>
      </c>
      <c r="J94" t="s">
        <v>3</v>
      </c>
      <c r="K94" t="s">
        <v>891</v>
      </c>
      <c r="L94">
        <v>1191</v>
      </c>
      <c r="N94">
        <v>1013</v>
      </c>
      <c r="O94" t="s">
        <v>878</v>
      </c>
      <c r="P94" t="s">
        <v>878</v>
      </c>
      <c r="Q94">
        <v>1</v>
      </c>
      <c r="W94">
        <v>0</v>
      </c>
      <c r="X94">
        <v>-814890593</v>
      </c>
      <c r="Y94">
        <v>3.7604999999999995</v>
      </c>
      <c r="AA94">
        <v>0</v>
      </c>
      <c r="AB94">
        <v>0</v>
      </c>
      <c r="AC94">
        <v>0</v>
      </c>
      <c r="AD94">
        <v>54.54</v>
      </c>
      <c r="AE94">
        <v>0</v>
      </c>
      <c r="AF94">
        <v>0</v>
      </c>
      <c r="AG94">
        <v>0</v>
      </c>
      <c r="AH94">
        <v>8.9700000000000006</v>
      </c>
      <c r="AI94">
        <v>1</v>
      </c>
      <c r="AJ94">
        <v>1</v>
      </c>
      <c r="AK94">
        <v>1</v>
      </c>
      <c r="AL94">
        <v>6.08</v>
      </c>
      <c r="AN94">
        <v>0</v>
      </c>
      <c r="AO94">
        <v>1</v>
      </c>
      <c r="AP94">
        <v>1</v>
      </c>
      <c r="AQ94">
        <v>0</v>
      </c>
      <c r="AR94">
        <v>0</v>
      </c>
      <c r="AS94" t="s">
        <v>3</v>
      </c>
      <c r="AT94">
        <v>3.27</v>
      </c>
      <c r="AU94" t="s">
        <v>82</v>
      </c>
      <c r="AV94">
        <v>1</v>
      </c>
      <c r="AW94">
        <v>2</v>
      </c>
      <c r="AX94">
        <v>39270816</v>
      </c>
      <c r="AY94">
        <v>1</v>
      </c>
      <c r="AZ94">
        <v>0</v>
      </c>
      <c r="BA94">
        <v>98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Y94*Source!I58</f>
        <v>37.604999999999997</v>
      </c>
      <c r="CY94">
        <f>AD94</f>
        <v>54.54</v>
      </c>
      <c r="CZ94">
        <f>AH94</f>
        <v>8.9700000000000006</v>
      </c>
      <c r="DA94">
        <f>AL94</f>
        <v>6.08</v>
      </c>
      <c r="DB94">
        <v>0</v>
      </c>
    </row>
    <row r="95" spans="1:106" x14ac:dyDescent="0.2">
      <c r="A95">
        <f>ROW(Source!A58)</f>
        <v>58</v>
      </c>
      <c r="B95">
        <v>39269648</v>
      </c>
      <c r="C95">
        <v>39270806</v>
      </c>
      <c r="D95">
        <v>37064876</v>
      </c>
      <c r="E95">
        <v>1</v>
      </c>
      <c r="F95">
        <v>1</v>
      </c>
      <c r="G95">
        <v>1</v>
      </c>
      <c r="H95">
        <v>1</v>
      </c>
      <c r="I95" t="s">
        <v>879</v>
      </c>
      <c r="J95" t="s">
        <v>3</v>
      </c>
      <c r="K95" t="s">
        <v>880</v>
      </c>
      <c r="L95">
        <v>1191</v>
      </c>
      <c r="N95">
        <v>1013</v>
      </c>
      <c r="O95" t="s">
        <v>878</v>
      </c>
      <c r="P95" t="s">
        <v>878</v>
      </c>
      <c r="Q95">
        <v>1</v>
      </c>
      <c r="W95">
        <v>0</v>
      </c>
      <c r="X95">
        <v>-1417349443</v>
      </c>
      <c r="Y95">
        <v>0.04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1</v>
      </c>
      <c r="AJ95">
        <v>1</v>
      </c>
      <c r="AK95">
        <v>6.08</v>
      </c>
      <c r="AL95">
        <v>1</v>
      </c>
      <c r="AN95">
        <v>0</v>
      </c>
      <c r="AO95">
        <v>1</v>
      </c>
      <c r="AP95">
        <v>0</v>
      </c>
      <c r="AQ95">
        <v>0</v>
      </c>
      <c r="AR95">
        <v>0</v>
      </c>
      <c r="AS95" t="s">
        <v>3</v>
      </c>
      <c r="AT95">
        <v>0.04</v>
      </c>
      <c r="AU95" t="s">
        <v>3</v>
      </c>
      <c r="AV95">
        <v>2</v>
      </c>
      <c r="AW95">
        <v>2</v>
      </c>
      <c r="AX95">
        <v>39270817</v>
      </c>
      <c r="AY95">
        <v>1</v>
      </c>
      <c r="AZ95">
        <v>2048</v>
      </c>
      <c r="BA95">
        <v>99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Y95*Source!I58</f>
        <v>0.4</v>
      </c>
      <c r="CY95">
        <f>AD95</f>
        <v>0</v>
      </c>
      <c r="CZ95">
        <f>AH95</f>
        <v>0</v>
      </c>
      <c r="DA95">
        <f>AL95</f>
        <v>1</v>
      </c>
      <c r="DB95">
        <v>0</v>
      </c>
    </row>
    <row r="96" spans="1:106" x14ac:dyDescent="0.2">
      <c r="A96">
        <f>ROW(Source!A58)</f>
        <v>58</v>
      </c>
      <c r="B96">
        <v>39269648</v>
      </c>
      <c r="C96">
        <v>39270806</v>
      </c>
      <c r="D96">
        <v>36882159</v>
      </c>
      <c r="E96">
        <v>1</v>
      </c>
      <c r="F96">
        <v>1</v>
      </c>
      <c r="G96">
        <v>1</v>
      </c>
      <c r="H96">
        <v>2</v>
      </c>
      <c r="I96" t="s">
        <v>892</v>
      </c>
      <c r="J96" t="s">
        <v>893</v>
      </c>
      <c r="K96" t="s">
        <v>894</v>
      </c>
      <c r="L96">
        <v>1368</v>
      </c>
      <c r="N96">
        <v>1011</v>
      </c>
      <c r="O96" t="s">
        <v>884</v>
      </c>
      <c r="P96" t="s">
        <v>884</v>
      </c>
      <c r="Q96">
        <v>1</v>
      </c>
      <c r="W96">
        <v>0</v>
      </c>
      <c r="X96">
        <v>-1718674368</v>
      </c>
      <c r="Y96">
        <v>1.2500000000000001E-2</v>
      </c>
      <c r="AA96">
        <v>0</v>
      </c>
      <c r="AB96">
        <v>680.9</v>
      </c>
      <c r="AC96">
        <v>13.5</v>
      </c>
      <c r="AD96">
        <v>0</v>
      </c>
      <c r="AE96">
        <v>0</v>
      </c>
      <c r="AF96">
        <v>111.99</v>
      </c>
      <c r="AG96">
        <v>13.5</v>
      </c>
      <c r="AH96">
        <v>0</v>
      </c>
      <c r="AI96">
        <v>1</v>
      </c>
      <c r="AJ96">
        <v>6.08</v>
      </c>
      <c r="AK96">
        <v>1</v>
      </c>
      <c r="AL96">
        <v>1</v>
      </c>
      <c r="AN96">
        <v>0</v>
      </c>
      <c r="AO96">
        <v>1</v>
      </c>
      <c r="AP96">
        <v>1</v>
      </c>
      <c r="AQ96">
        <v>0</v>
      </c>
      <c r="AR96">
        <v>0</v>
      </c>
      <c r="AS96" t="s">
        <v>3</v>
      </c>
      <c r="AT96">
        <v>0.01</v>
      </c>
      <c r="AU96" t="s">
        <v>81</v>
      </c>
      <c r="AV96">
        <v>0</v>
      </c>
      <c r="AW96">
        <v>2</v>
      </c>
      <c r="AX96">
        <v>39270818</v>
      </c>
      <c r="AY96">
        <v>1</v>
      </c>
      <c r="AZ96">
        <v>0</v>
      </c>
      <c r="BA96">
        <v>100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Y96*Source!I58</f>
        <v>0.125</v>
      </c>
      <c r="CY96">
        <f>AB96</f>
        <v>680.9</v>
      </c>
      <c r="CZ96">
        <f>AF96</f>
        <v>111.99</v>
      </c>
      <c r="DA96">
        <f>AJ96</f>
        <v>6.08</v>
      </c>
      <c r="DB96">
        <v>0</v>
      </c>
    </row>
    <row r="97" spans="1:106" x14ac:dyDescent="0.2">
      <c r="A97">
        <f>ROW(Source!A58)</f>
        <v>58</v>
      </c>
      <c r="B97">
        <v>39269648</v>
      </c>
      <c r="C97">
        <v>39270806</v>
      </c>
      <c r="D97">
        <v>36883554</v>
      </c>
      <c r="E97">
        <v>1</v>
      </c>
      <c r="F97">
        <v>1</v>
      </c>
      <c r="G97">
        <v>1</v>
      </c>
      <c r="H97">
        <v>2</v>
      </c>
      <c r="I97" t="s">
        <v>895</v>
      </c>
      <c r="J97" t="s">
        <v>896</v>
      </c>
      <c r="K97" t="s">
        <v>897</v>
      </c>
      <c r="L97">
        <v>1368</v>
      </c>
      <c r="N97">
        <v>1011</v>
      </c>
      <c r="O97" t="s">
        <v>884</v>
      </c>
      <c r="P97" t="s">
        <v>884</v>
      </c>
      <c r="Q97">
        <v>1</v>
      </c>
      <c r="W97">
        <v>0</v>
      </c>
      <c r="X97">
        <v>1372534845</v>
      </c>
      <c r="Y97">
        <v>3.7499999999999999E-2</v>
      </c>
      <c r="AA97">
        <v>0</v>
      </c>
      <c r="AB97">
        <v>399.52</v>
      </c>
      <c r="AC97">
        <v>11.6</v>
      </c>
      <c r="AD97">
        <v>0</v>
      </c>
      <c r="AE97">
        <v>0</v>
      </c>
      <c r="AF97">
        <v>65.709999999999994</v>
      </c>
      <c r="AG97">
        <v>11.6</v>
      </c>
      <c r="AH97">
        <v>0</v>
      </c>
      <c r="AI97">
        <v>1</v>
      </c>
      <c r="AJ97">
        <v>6.08</v>
      </c>
      <c r="AK97">
        <v>1</v>
      </c>
      <c r="AL97">
        <v>1</v>
      </c>
      <c r="AN97">
        <v>0</v>
      </c>
      <c r="AO97">
        <v>1</v>
      </c>
      <c r="AP97">
        <v>1</v>
      </c>
      <c r="AQ97">
        <v>0</v>
      </c>
      <c r="AR97">
        <v>0</v>
      </c>
      <c r="AS97" t="s">
        <v>3</v>
      </c>
      <c r="AT97">
        <v>0.03</v>
      </c>
      <c r="AU97" t="s">
        <v>81</v>
      </c>
      <c r="AV97">
        <v>0</v>
      </c>
      <c r="AW97">
        <v>2</v>
      </c>
      <c r="AX97">
        <v>39270819</v>
      </c>
      <c r="AY97">
        <v>1</v>
      </c>
      <c r="AZ97">
        <v>0</v>
      </c>
      <c r="BA97">
        <v>101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Y97*Source!I58</f>
        <v>0.375</v>
      </c>
      <c r="CY97">
        <f>AB97</f>
        <v>399.52</v>
      </c>
      <c r="CZ97">
        <f>AF97</f>
        <v>65.709999999999994</v>
      </c>
      <c r="DA97">
        <f>AJ97</f>
        <v>6.08</v>
      </c>
      <c r="DB97">
        <v>0</v>
      </c>
    </row>
    <row r="98" spans="1:106" x14ac:dyDescent="0.2">
      <c r="A98">
        <f>ROW(Source!A58)</f>
        <v>58</v>
      </c>
      <c r="B98">
        <v>39269648</v>
      </c>
      <c r="C98">
        <v>39270806</v>
      </c>
      <c r="D98">
        <v>36883858</v>
      </c>
      <c r="E98">
        <v>1</v>
      </c>
      <c r="F98">
        <v>1</v>
      </c>
      <c r="G98">
        <v>1</v>
      </c>
      <c r="H98">
        <v>2</v>
      </c>
      <c r="I98" t="s">
        <v>898</v>
      </c>
      <c r="J98" t="s">
        <v>899</v>
      </c>
      <c r="K98" t="s">
        <v>900</v>
      </c>
      <c r="L98">
        <v>1368</v>
      </c>
      <c r="N98">
        <v>1011</v>
      </c>
      <c r="O98" t="s">
        <v>884</v>
      </c>
      <c r="P98" t="s">
        <v>884</v>
      </c>
      <c r="Q98">
        <v>1</v>
      </c>
      <c r="W98">
        <v>0</v>
      </c>
      <c r="X98">
        <v>-353815937</v>
      </c>
      <c r="Y98">
        <v>0.28750000000000003</v>
      </c>
      <c r="AA98">
        <v>0</v>
      </c>
      <c r="AB98">
        <v>49.25</v>
      </c>
      <c r="AC98">
        <v>0</v>
      </c>
      <c r="AD98">
        <v>0</v>
      </c>
      <c r="AE98">
        <v>0</v>
      </c>
      <c r="AF98">
        <v>8.1</v>
      </c>
      <c r="AG98">
        <v>0</v>
      </c>
      <c r="AH98">
        <v>0</v>
      </c>
      <c r="AI98">
        <v>1</v>
      </c>
      <c r="AJ98">
        <v>6.08</v>
      </c>
      <c r="AK98">
        <v>1</v>
      </c>
      <c r="AL98">
        <v>1</v>
      </c>
      <c r="AN98">
        <v>0</v>
      </c>
      <c r="AO98">
        <v>1</v>
      </c>
      <c r="AP98">
        <v>1</v>
      </c>
      <c r="AQ98">
        <v>0</v>
      </c>
      <c r="AR98">
        <v>0</v>
      </c>
      <c r="AS98" t="s">
        <v>3</v>
      </c>
      <c r="AT98">
        <v>0.23</v>
      </c>
      <c r="AU98" t="s">
        <v>81</v>
      </c>
      <c r="AV98">
        <v>0</v>
      </c>
      <c r="AW98">
        <v>2</v>
      </c>
      <c r="AX98">
        <v>39270820</v>
      </c>
      <c r="AY98">
        <v>1</v>
      </c>
      <c r="AZ98">
        <v>0</v>
      </c>
      <c r="BA98">
        <v>102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Y98*Source!I58</f>
        <v>2.8750000000000004</v>
      </c>
      <c r="CY98">
        <f>AB98</f>
        <v>49.25</v>
      </c>
      <c r="CZ98">
        <f>AF98</f>
        <v>8.1</v>
      </c>
      <c r="DA98">
        <f>AJ98</f>
        <v>6.08</v>
      </c>
      <c r="DB98">
        <v>0</v>
      </c>
    </row>
    <row r="99" spans="1:106" x14ac:dyDescent="0.2">
      <c r="A99">
        <f>ROW(Source!A58)</f>
        <v>58</v>
      </c>
      <c r="B99">
        <v>39269648</v>
      </c>
      <c r="C99">
        <v>39270806</v>
      </c>
      <c r="D99">
        <v>36803269</v>
      </c>
      <c r="E99">
        <v>1</v>
      </c>
      <c r="F99">
        <v>1</v>
      </c>
      <c r="G99">
        <v>1</v>
      </c>
      <c r="H99">
        <v>3</v>
      </c>
      <c r="I99" t="s">
        <v>901</v>
      </c>
      <c r="J99" t="s">
        <v>902</v>
      </c>
      <c r="K99" t="s">
        <v>903</v>
      </c>
      <c r="L99">
        <v>1348</v>
      </c>
      <c r="N99">
        <v>1009</v>
      </c>
      <c r="O99" t="s">
        <v>219</v>
      </c>
      <c r="P99" t="s">
        <v>219</v>
      </c>
      <c r="Q99">
        <v>1000</v>
      </c>
      <c r="W99">
        <v>0</v>
      </c>
      <c r="X99">
        <v>-1068056325</v>
      </c>
      <c r="Y99">
        <v>2.2000000000000001E-4</v>
      </c>
      <c r="AA99">
        <v>63000.959999999999</v>
      </c>
      <c r="AB99">
        <v>0</v>
      </c>
      <c r="AC99">
        <v>0</v>
      </c>
      <c r="AD99">
        <v>0</v>
      </c>
      <c r="AE99">
        <v>10362</v>
      </c>
      <c r="AF99">
        <v>0</v>
      </c>
      <c r="AG99">
        <v>0</v>
      </c>
      <c r="AH99">
        <v>0</v>
      </c>
      <c r="AI99">
        <v>6.08</v>
      </c>
      <c r="AJ99">
        <v>1</v>
      </c>
      <c r="AK99">
        <v>1</v>
      </c>
      <c r="AL99">
        <v>1</v>
      </c>
      <c r="AN99">
        <v>0</v>
      </c>
      <c r="AO99">
        <v>1</v>
      </c>
      <c r="AP99">
        <v>0</v>
      </c>
      <c r="AQ99">
        <v>0</v>
      </c>
      <c r="AR99">
        <v>0</v>
      </c>
      <c r="AS99" t="s">
        <v>3</v>
      </c>
      <c r="AT99">
        <v>2.2000000000000001E-4</v>
      </c>
      <c r="AU99" t="s">
        <v>3</v>
      </c>
      <c r="AV99">
        <v>0</v>
      </c>
      <c r="AW99">
        <v>2</v>
      </c>
      <c r="AX99">
        <v>39270821</v>
      </c>
      <c r="AY99">
        <v>1</v>
      </c>
      <c r="AZ99">
        <v>0</v>
      </c>
      <c r="BA99">
        <v>103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Y99*Source!I58</f>
        <v>2.2000000000000001E-3</v>
      </c>
      <c r="CY99">
        <f>AA99</f>
        <v>63000.959999999999</v>
      </c>
      <c r="CZ99">
        <f>AE99</f>
        <v>10362</v>
      </c>
      <c r="DA99">
        <f>AI99</f>
        <v>6.08</v>
      </c>
      <c r="DB99">
        <v>0</v>
      </c>
    </row>
    <row r="100" spans="1:106" x14ac:dyDescent="0.2">
      <c r="A100">
        <f>ROW(Source!A58)</f>
        <v>58</v>
      </c>
      <c r="B100">
        <v>39269648</v>
      </c>
      <c r="C100">
        <v>39270806</v>
      </c>
      <c r="D100">
        <v>36804447</v>
      </c>
      <c r="E100">
        <v>1</v>
      </c>
      <c r="F100">
        <v>1</v>
      </c>
      <c r="G100">
        <v>1</v>
      </c>
      <c r="H100">
        <v>3</v>
      </c>
      <c r="I100" t="s">
        <v>904</v>
      </c>
      <c r="J100" t="s">
        <v>905</v>
      </c>
      <c r="K100" t="s">
        <v>906</v>
      </c>
      <c r="L100">
        <v>1348</v>
      </c>
      <c r="N100">
        <v>1009</v>
      </c>
      <c r="O100" t="s">
        <v>219</v>
      </c>
      <c r="P100" t="s">
        <v>219</v>
      </c>
      <c r="Q100">
        <v>1000</v>
      </c>
      <c r="W100">
        <v>0</v>
      </c>
      <c r="X100">
        <v>-437906794</v>
      </c>
      <c r="Y100">
        <v>1.1000000000000001E-3</v>
      </c>
      <c r="AA100">
        <v>54963.26</v>
      </c>
      <c r="AB100">
        <v>0</v>
      </c>
      <c r="AC100">
        <v>0</v>
      </c>
      <c r="AD100">
        <v>0</v>
      </c>
      <c r="AE100">
        <v>9040.01</v>
      </c>
      <c r="AF100">
        <v>0</v>
      </c>
      <c r="AG100">
        <v>0</v>
      </c>
      <c r="AH100">
        <v>0</v>
      </c>
      <c r="AI100">
        <v>6.08</v>
      </c>
      <c r="AJ100">
        <v>1</v>
      </c>
      <c r="AK100">
        <v>1</v>
      </c>
      <c r="AL100">
        <v>1</v>
      </c>
      <c r="AN100">
        <v>0</v>
      </c>
      <c r="AO100">
        <v>1</v>
      </c>
      <c r="AP100">
        <v>0</v>
      </c>
      <c r="AQ100">
        <v>0</v>
      </c>
      <c r="AR100">
        <v>0</v>
      </c>
      <c r="AS100" t="s">
        <v>3</v>
      </c>
      <c r="AT100">
        <v>1.1000000000000001E-3</v>
      </c>
      <c r="AU100" t="s">
        <v>3</v>
      </c>
      <c r="AV100">
        <v>0</v>
      </c>
      <c r="AW100">
        <v>2</v>
      </c>
      <c r="AX100">
        <v>39270822</v>
      </c>
      <c r="AY100">
        <v>1</v>
      </c>
      <c r="AZ100">
        <v>0</v>
      </c>
      <c r="BA100">
        <v>104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Y100*Source!I58</f>
        <v>1.1000000000000001E-2</v>
      </c>
      <c r="CY100">
        <f>AA100</f>
        <v>54963.26</v>
      </c>
      <c r="CZ100">
        <f>AE100</f>
        <v>9040.01</v>
      </c>
      <c r="DA100">
        <f>AI100</f>
        <v>6.08</v>
      </c>
      <c r="DB100">
        <v>0</v>
      </c>
    </row>
    <row r="101" spans="1:106" x14ac:dyDescent="0.2">
      <c r="A101">
        <f>ROW(Source!A58)</f>
        <v>58</v>
      </c>
      <c r="B101">
        <v>39269648</v>
      </c>
      <c r="C101">
        <v>39270806</v>
      </c>
      <c r="D101">
        <v>36826587</v>
      </c>
      <c r="E101">
        <v>1</v>
      </c>
      <c r="F101">
        <v>1</v>
      </c>
      <c r="G101">
        <v>1</v>
      </c>
      <c r="H101">
        <v>3</v>
      </c>
      <c r="I101" t="s">
        <v>907</v>
      </c>
      <c r="J101" t="s">
        <v>908</v>
      </c>
      <c r="K101" t="s">
        <v>909</v>
      </c>
      <c r="L101">
        <v>1348</v>
      </c>
      <c r="N101">
        <v>1009</v>
      </c>
      <c r="O101" t="s">
        <v>219</v>
      </c>
      <c r="P101" t="s">
        <v>219</v>
      </c>
      <c r="Q101">
        <v>1000</v>
      </c>
      <c r="W101">
        <v>0</v>
      </c>
      <c r="X101">
        <v>1969538235</v>
      </c>
      <c r="Y101">
        <v>8.4999999999999995E-4</v>
      </c>
      <c r="AA101">
        <v>39573.199999999997</v>
      </c>
      <c r="AB101">
        <v>0</v>
      </c>
      <c r="AC101">
        <v>0</v>
      </c>
      <c r="AD101">
        <v>0</v>
      </c>
      <c r="AE101">
        <v>6508.75</v>
      </c>
      <c r="AF101">
        <v>0</v>
      </c>
      <c r="AG101">
        <v>0</v>
      </c>
      <c r="AH101">
        <v>0</v>
      </c>
      <c r="AI101">
        <v>6.08</v>
      </c>
      <c r="AJ101">
        <v>1</v>
      </c>
      <c r="AK101">
        <v>1</v>
      </c>
      <c r="AL101">
        <v>1</v>
      </c>
      <c r="AN101">
        <v>0</v>
      </c>
      <c r="AO101">
        <v>1</v>
      </c>
      <c r="AP101">
        <v>0</v>
      </c>
      <c r="AQ101">
        <v>0</v>
      </c>
      <c r="AR101">
        <v>0</v>
      </c>
      <c r="AS101" t="s">
        <v>3</v>
      </c>
      <c r="AT101">
        <v>8.4999999999999995E-4</v>
      </c>
      <c r="AU101" t="s">
        <v>3</v>
      </c>
      <c r="AV101">
        <v>0</v>
      </c>
      <c r="AW101">
        <v>2</v>
      </c>
      <c r="AX101">
        <v>39270824</v>
      </c>
      <c r="AY101">
        <v>1</v>
      </c>
      <c r="AZ101">
        <v>0</v>
      </c>
      <c r="BA101">
        <v>106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Y101*Source!I58</f>
        <v>8.4999999999999989E-3</v>
      </c>
      <c r="CY101">
        <f>AA101</f>
        <v>39573.199999999997</v>
      </c>
      <c r="CZ101">
        <f>AE101</f>
        <v>6508.75</v>
      </c>
      <c r="DA101">
        <f>AI101</f>
        <v>6.08</v>
      </c>
      <c r="DB101">
        <v>0</v>
      </c>
    </row>
    <row r="102" spans="1:106" x14ac:dyDescent="0.2">
      <c r="A102">
        <f>ROW(Source!A58)</f>
        <v>58</v>
      </c>
      <c r="B102">
        <v>39269648</v>
      </c>
      <c r="C102">
        <v>39270806</v>
      </c>
      <c r="D102">
        <v>36849528</v>
      </c>
      <c r="E102">
        <v>1</v>
      </c>
      <c r="F102">
        <v>1</v>
      </c>
      <c r="G102">
        <v>1</v>
      </c>
      <c r="H102">
        <v>3</v>
      </c>
      <c r="I102" t="s">
        <v>171</v>
      </c>
      <c r="J102" t="s">
        <v>173</v>
      </c>
      <c r="K102" t="s">
        <v>172</v>
      </c>
      <c r="L102">
        <v>1354</v>
      </c>
      <c r="N102">
        <v>1010</v>
      </c>
      <c r="O102" t="s">
        <v>94</v>
      </c>
      <c r="P102" t="s">
        <v>94</v>
      </c>
      <c r="Q102">
        <v>1</v>
      </c>
      <c r="W102">
        <v>0</v>
      </c>
      <c r="X102">
        <v>1310503742</v>
      </c>
      <c r="Y102">
        <v>0.29761900000000002</v>
      </c>
      <c r="AA102">
        <v>3858.25</v>
      </c>
      <c r="AB102">
        <v>0</v>
      </c>
      <c r="AC102">
        <v>0</v>
      </c>
      <c r="AD102">
        <v>0</v>
      </c>
      <c r="AE102">
        <v>634.58000000000004</v>
      </c>
      <c r="AF102">
        <v>0</v>
      </c>
      <c r="AG102">
        <v>0</v>
      </c>
      <c r="AH102">
        <v>0</v>
      </c>
      <c r="AI102">
        <v>6.08</v>
      </c>
      <c r="AJ102">
        <v>1</v>
      </c>
      <c r="AK102">
        <v>1</v>
      </c>
      <c r="AL102">
        <v>1</v>
      </c>
      <c r="AN102">
        <v>0</v>
      </c>
      <c r="AO102">
        <v>0</v>
      </c>
      <c r="AP102">
        <v>0</v>
      </c>
      <c r="AQ102">
        <v>0</v>
      </c>
      <c r="AR102">
        <v>0</v>
      </c>
      <c r="AS102" t="s">
        <v>3</v>
      </c>
      <c r="AT102">
        <v>0.29761900000000002</v>
      </c>
      <c r="AU102" t="s">
        <v>3</v>
      </c>
      <c r="AV102">
        <v>0</v>
      </c>
      <c r="AW102">
        <v>1</v>
      </c>
      <c r="AX102">
        <v>-1</v>
      </c>
      <c r="AY102">
        <v>0</v>
      </c>
      <c r="AZ102">
        <v>0</v>
      </c>
      <c r="BA102" t="s">
        <v>3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Y102*Source!I58</f>
        <v>2.9761900000000003</v>
      </c>
      <c r="CY102">
        <f>AA102</f>
        <v>3858.25</v>
      </c>
      <c r="CZ102">
        <f>AE102</f>
        <v>634.58000000000004</v>
      </c>
      <c r="DA102">
        <f>AI102</f>
        <v>6.08</v>
      </c>
      <c r="DB102">
        <v>0</v>
      </c>
    </row>
    <row r="103" spans="1:106" x14ac:dyDescent="0.2">
      <c r="A103">
        <f>ROW(Source!A60)</f>
        <v>60</v>
      </c>
      <c r="B103">
        <v>39269648</v>
      </c>
      <c r="C103">
        <v>39270827</v>
      </c>
      <c r="D103">
        <v>37065248</v>
      </c>
      <c r="E103">
        <v>1</v>
      </c>
      <c r="F103">
        <v>1</v>
      </c>
      <c r="G103">
        <v>1</v>
      </c>
      <c r="H103">
        <v>1</v>
      </c>
      <c r="I103" t="s">
        <v>962</v>
      </c>
      <c r="J103" t="s">
        <v>3</v>
      </c>
      <c r="K103" t="s">
        <v>963</v>
      </c>
      <c r="L103">
        <v>1191</v>
      </c>
      <c r="N103">
        <v>1013</v>
      </c>
      <c r="O103" t="s">
        <v>878</v>
      </c>
      <c r="P103" t="s">
        <v>878</v>
      </c>
      <c r="Q103">
        <v>1</v>
      </c>
      <c r="W103">
        <v>0</v>
      </c>
      <c r="X103">
        <v>-400197608</v>
      </c>
      <c r="Y103">
        <v>129.66249999999999</v>
      </c>
      <c r="AA103">
        <v>0</v>
      </c>
      <c r="AB103">
        <v>0</v>
      </c>
      <c r="AC103">
        <v>0</v>
      </c>
      <c r="AD103">
        <v>51.86</v>
      </c>
      <c r="AE103">
        <v>0</v>
      </c>
      <c r="AF103">
        <v>0</v>
      </c>
      <c r="AG103">
        <v>0</v>
      </c>
      <c r="AH103">
        <v>8.5299999999999994</v>
      </c>
      <c r="AI103">
        <v>1</v>
      </c>
      <c r="AJ103">
        <v>1</v>
      </c>
      <c r="AK103">
        <v>1</v>
      </c>
      <c r="AL103">
        <v>6.08</v>
      </c>
      <c r="AN103">
        <v>0</v>
      </c>
      <c r="AO103">
        <v>1</v>
      </c>
      <c r="AP103">
        <v>1</v>
      </c>
      <c r="AQ103">
        <v>0</v>
      </c>
      <c r="AR103">
        <v>0</v>
      </c>
      <c r="AS103" t="s">
        <v>3</v>
      </c>
      <c r="AT103">
        <v>112.75</v>
      </c>
      <c r="AU103" t="s">
        <v>82</v>
      </c>
      <c r="AV103">
        <v>1</v>
      </c>
      <c r="AW103">
        <v>2</v>
      </c>
      <c r="AX103">
        <v>39270835</v>
      </c>
      <c r="AY103">
        <v>1</v>
      </c>
      <c r="AZ103">
        <v>0</v>
      </c>
      <c r="BA103">
        <v>108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Y103*Source!I60</f>
        <v>7.7590039999999991</v>
      </c>
      <c r="CY103">
        <f>AD103</f>
        <v>51.86</v>
      </c>
      <c r="CZ103">
        <f>AH103</f>
        <v>8.5299999999999994</v>
      </c>
      <c r="DA103">
        <f>AL103</f>
        <v>6.08</v>
      </c>
      <c r="DB103">
        <v>0</v>
      </c>
    </row>
    <row r="104" spans="1:106" x14ac:dyDescent="0.2">
      <c r="A104">
        <f>ROW(Source!A60)</f>
        <v>60</v>
      </c>
      <c r="B104">
        <v>39269648</v>
      </c>
      <c r="C104">
        <v>39270827</v>
      </c>
      <c r="D104">
        <v>37064876</v>
      </c>
      <c r="E104">
        <v>1</v>
      </c>
      <c r="F104">
        <v>1</v>
      </c>
      <c r="G104">
        <v>1</v>
      </c>
      <c r="H104">
        <v>1</v>
      </c>
      <c r="I104" t="s">
        <v>879</v>
      </c>
      <c r="J104" t="s">
        <v>3</v>
      </c>
      <c r="K104" t="s">
        <v>880</v>
      </c>
      <c r="L104">
        <v>1191</v>
      </c>
      <c r="N104">
        <v>1013</v>
      </c>
      <c r="O104" t="s">
        <v>878</v>
      </c>
      <c r="P104" t="s">
        <v>878</v>
      </c>
      <c r="Q104">
        <v>1</v>
      </c>
      <c r="W104">
        <v>0</v>
      </c>
      <c r="X104">
        <v>-1417349443</v>
      </c>
      <c r="Y104">
        <v>0.27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1</v>
      </c>
      <c r="AJ104">
        <v>1</v>
      </c>
      <c r="AK104">
        <v>6.08</v>
      </c>
      <c r="AL104">
        <v>1</v>
      </c>
      <c r="AN104">
        <v>0</v>
      </c>
      <c r="AO104">
        <v>1</v>
      </c>
      <c r="AP104">
        <v>0</v>
      </c>
      <c r="AQ104">
        <v>0</v>
      </c>
      <c r="AR104">
        <v>0</v>
      </c>
      <c r="AS104" t="s">
        <v>3</v>
      </c>
      <c r="AT104">
        <v>0.27</v>
      </c>
      <c r="AU104" t="s">
        <v>3</v>
      </c>
      <c r="AV104">
        <v>2</v>
      </c>
      <c r="AW104">
        <v>2</v>
      </c>
      <c r="AX104">
        <v>39270836</v>
      </c>
      <c r="AY104">
        <v>1</v>
      </c>
      <c r="AZ104">
        <v>2048</v>
      </c>
      <c r="BA104">
        <v>109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Y104*Source!I60</f>
        <v>1.6156799999999999E-2</v>
      </c>
      <c r="CY104">
        <f>AD104</f>
        <v>0</v>
      </c>
      <c r="CZ104">
        <f>AH104</f>
        <v>0</v>
      </c>
      <c r="DA104">
        <f>AL104</f>
        <v>1</v>
      </c>
      <c r="DB104">
        <v>0</v>
      </c>
    </row>
    <row r="105" spans="1:106" x14ac:dyDescent="0.2">
      <c r="A105">
        <f>ROW(Source!A60)</f>
        <v>60</v>
      </c>
      <c r="B105">
        <v>39269648</v>
      </c>
      <c r="C105">
        <v>39270827</v>
      </c>
      <c r="D105">
        <v>36882057</v>
      </c>
      <c r="E105">
        <v>1</v>
      </c>
      <c r="F105">
        <v>1</v>
      </c>
      <c r="G105">
        <v>1</v>
      </c>
      <c r="H105">
        <v>2</v>
      </c>
      <c r="I105" t="s">
        <v>925</v>
      </c>
      <c r="J105" t="s">
        <v>926</v>
      </c>
      <c r="K105" t="s">
        <v>927</v>
      </c>
      <c r="L105">
        <v>1368</v>
      </c>
      <c r="N105">
        <v>1011</v>
      </c>
      <c r="O105" t="s">
        <v>884</v>
      </c>
      <c r="P105" t="s">
        <v>884</v>
      </c>
      <c r="Q105">
        <v>1</v>
      </c>
      <c r="W105">
        <v>0</v>
      </c>
      <c r="X105">
        <v>-1460065968</v>
      </c>
      <c r="Y105">
        <v>0.25</v>
      </c>
      <c r="AA105">
        <v>0</v>
      </c>
      <c r="AB105">
        <v>525.30999999999995</v>
      </c>
      <c r="AC105">
        <v>13.5</v>
      </c>
      <c r="AD105">
        <v>0</v>
      </c>
      <c r="AE105">
        <v>0</v>
      </c>
      <c r="AF105">
        <v>86.4</v>
      </c>
      <c r="AG105">
        <v>13.5</v>
      </c>
      <c r="AH105">
        <v>0</v>
      </c>
      <c r="AI105">
        <v>1</v>
      </c>
      <c r="AJ105">
        <v>6.08</v>
      </c>
      <c r="AK105">
        <v>1</v>
      </c>
      <c r="AL105">
        <v>1</v>
      </c>
      <c r="AN105">
        <v>0</v>
      </c>
      <c r="AO105">
        <v>1</v>
      </c>
      <c r="AP105">
        <v>1</v>
      </c>
      <c r="AQ105">
        <v>0</v>
      </c>
      <c r="AR105">
        <v>0</v>
      </c>
      <c r="AS105" t="s">
        <v>3</v>
      </c>
      <c r="AT105">
        <v>0.2</v>
      </c>
      <c r="AU105" t="s">
        <v>81</v>
      </c>
      <c r="AV105">
        <v>0</v>
      </c>
      <c r="AW105">
        <v>2</v>
      </c>
      <c r="AX105">
        <v>39270837</v>
      </c>
      <c r="AY105">
        <v>1</v>
      </c>
      <c r="AZ105">
        <v>0</v>
      </c>
      <c r="BA105">
        <v>110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Y105*Source!I60</f>
        <v>1.4959999999999999E-2</v>
      </c>
      <c r="CY105">
        <f>AB105</f>
        <v>525.30999999999995</v>
      </c>
      <c r="CZ105">
        <f>AF105</f>
        <v>86.4</v>
      </c>
      <c r="DA105">
        <f>AJ105</f>
        <v>6.08</v>
      </c>
      <c r="DB105">
        <v>0</v>
      </c>
    </row>
    <row r="106" spans="1:106" x14ac:dyDescent="0.2">
      <c r="A106">
        <f>ROW(Source!A60)</f>
        <v>60</v>
      </c>
      <c r="B106">
        <v>39269648</v>
      </c>
      <c r="C106">
        <v>39270827</v>
      </c>
      <c r="D106">
        <v>36883554</v>
      </c>
      <c r="E106">
        <v>1</v>
      </c>
      <c r="F106">
        <v>1</v>
      </c>
      <c r="G106">
        <v>1</v>
      </c>
      <c r="H106">
        <v>2</v>
      </c>
      <c r="I106" t="s">
        <v>895</v>
      </c>
      <c r="J106" t="s">
        <v>896</v>
      </c>
      <c r="K106" t="s">
        <v>897</v>
      </c>
      <c r="L106">
        <v>1368</v>
      </c>
      <c r="N106">
        <v>1011</v>
      </c>
      <c r="O106" t="s">
        <v>884</v>
      </c>
      <c r="P106" t="s">
        <v>884</v>
      </c>
      <c r="Q106">
        <v>1</v>
      </c>
      <c r="W106">
        <v>0</v>
      </c>
      <c r="X106">
        <v>1372534845</v>
      </c>
      <c r="Y106">
        <v>8.7500000000000008E-2</v>
      </c>
      <c r="AA106">
        <v>0</v>
      </c>
      <c r="AB106">
        <v>399.52</v>
      </c>
      <c r="AC106">
        <v>11.6</v>
      </c>
      <c r="AD106">
        <v>0</v>
      </c>
      <c r="AE106">
        <v>0</v>
      </c>
      <c r="AF106">
        <v>65.709999999999994</v>
      </c>
      <c r="AG106">
        <v>11.6</v>
      </c>
      <c r="AH106">
        <v>0</v>
      </c>
      <c r="AI106">
        <v>1</v>
      </c>
      <c r="AJ106">
        <v>6.08</v>
      </c>
      <c r="AK106">
        <v>1</v>
      </c>
      <c r="AL106">
        <v>1</v>
      </c>
      <c r="AN106">
        <v>0</v>
      </c>
      <c r="AO106">
        <v>1</v>
      </c>
      <c r="AP106">
        <v>1</v>
      </c>
      <c r="AQ106">
        <v>0</v>
      </c>
      <c r="AR106">
        <v>0</v>
      </c>
      <c r="AS106" t="s">
        <v>3</v>
      </c>
      <c r="AT106">
        <v>7.0000000000000007E-2</v>
      </c>
      <c r="AU106" t="s">
        <v>81</v>
      </c>
      <c r="AV106">
        <v>0</v>
      </c>
      <c r="AW106">
        <v>2</v>
      </c>
      <c r="AX106">
        <v>39270838</v>
      </c>
      <c r="AY106">
        <v>1</v>
      </c>
      <c r="AZ106">
        <v>0</v>
      </c>
      <c r="BA106">
        <v>111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Y106*Source!I60</f>
        <v>5.2360000000000002E-3</v>
      </c>
      <c r="CY106">
        <f>AB106</f>
        <v>399.52</v>
      </c>
      <c r="CZ106">
        <f>AF106</f>
        <v>65.709999999999994</v>
      </c>
      <c r="DA106">
        <f>AJ106</f>
        <v>6.08</v>
      </c>
      <c r="DB106">
        <v>0</v>
      </c>
    </row>
    <row r="107" spans="1:106" x14ac:dyDescent="0.2">
      <c r="A107">
        <f>ROW(Source!A60)</f>
        <v>60</v>
      </c>
      <c r="B107">
        <v>39269648</v>
      </c>
      <c r="C107">
        <v>39270827</v>
      </c>
      <c r="D107">
        <v>36804565</v>
      </c>
      <c r="E107">
        <v>1</v>
      </c>
      <c r="F107">
        <v>1</v>
      </c>
      <c r="G107">
        <v>1</v>
      </c>
      <c r="H107">
        <v>3</v>
      </c>
      <c r="I107" t="s">
        <v>964</v>
      </c>
      <c r="J107" t="s">
        <v>965</v>
      </c>
      <c r="K107" t="s">
        <v>966</v>
      </c>
      <c r="L107">
        <v>1348</v>
      </c>
      <c r="N107">
        <v>1009</v>
      </c>
      <c r="O107" t="s">
        <v>219</v>
      </c>
      <c r="P107" t="s">
        <v>219</v>
      </c>
      <c r="Q107">
        <v>1000</v>
      </c>
      <c r="W107">
        <v>0</v>
      </c>
      <c r="X107">
        <v>-1818623805</v>
      </c>
      <c r="Y107">
        <v>4.0000000000000001E-3</v>
      </c>
      <c r="AA107">
        <v>51528</v>
      </c>
      <c r="AB107">
        <v>0</v>
      </c>
      <c r="AC107">
        <v>0</v>
      </c>
      <c r="AD107">
        <v>0</v>
      </c>
      <c r="AE107">
        <v>8475</v>
      </c>
      <c r="AF107">
        <v>0</v>
      </c>
      <c r="AG107">
        <v>0</v>
      </c>
      <c r="AH107">
        <v>0</v>
      </c>
      <c r="AI107">
        <v>6.08</v>
      </c>
      <c r="AJ107">
        <v>1</v>
      </c>
      <c r="AK107">
        <v>1</v>
      </c>
      <c r="AL107">
        <v>1</v>
      </c>
      <c r="AN107">
        <v>0</v>
      </c>
      <c r="AO107">
        <v>1</v>
      </c>
      <c r="AP107">
        <v>0</v>
      </c>
      <c r="AQ107">
        <v>0</v>
      </c>
      <c r="AR107">
        <v>0</v>
      </c>
      <c r="AS107" t="s">
        <v>3</v>
      </c>
      <c r="AT107">
        <v>4.0000000000000001E-3</v>
      </c>
      <c r="AU107" t="s">
        <v>3</v>
      </c>
      <c r="AV107">
        <v>0</v>
      </c>
      <c r="AW107">
        <v>2</v>
      </c>
      <c r="AX107">
        <v>39270839</v>
      </c>
      <c r="AY107">
        <v>1</v>
      </c>
      <c r="AZ107">
        <v>0</v>
      </c>
      <c r="BA107">
        <v>112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Y107*Source!I60</f>
        <v>2.3935999999999999E-4</v>
      </c>
      <c r="CY107">
        <f>AA107</f>
        <v>51528</v>
      </c>
      <c r="CZ107">
        <f>AE107</f>
        <v>8475</v>
      </c>
      <c r="DA107">
        <f>AI107</f>
        <v>6.08</v>
      </c>
      <c r="DB107">
        <v>0</v>
      </c>
    </row>
    <row r="108" spans="1:106" x14ac:dyDescent="0.2">
      <c r="A108">
        <f>ROW(Source!A60)</f>
        <v>60</v>
      </c>
      <c r="B108">
        <v>39269648</v>
      </c>
      <c r="C108">
        <v>39270827</v>
      </c>
      <c r="D108">
        <v>36825633</v>
      </c>
      <c r="E108">
        <v>1</v>
      </c>
      <c r="F108">
        <v>1</v>
      </c>
      <c r="G108">
        <v>1</v>
      </c>
      <c r="H108">
        <v>3</v>
      </c>
      <c r="I108" t="s">
        <v>967</v>
      </c>
      <c r="J108" t="s">
        <v>968</v>
      </c>
      <c r="K108" t="s">
        <v>969</v>
      </c>
      <c r="L108">
        <v>1348</v>
      </c>
      <c r="N108">
        <v>1009</v>
      </c>
      <c r="O108" t="s">
        <v>219</v>
      </c>
      <c r="P108" t="s">
        <v>219</v>
      </c>
      <c r="Q108">
        <v>1000</v>
      </c>
      <c r="W108">
        <v>0</v>
      </c>
      <c r="X108">
        <v>-177380457</v>
      </c>
      <c r="Y108">
        <v>1.2E-2</v>
      </c>
      <c r="AA108">
        <v>49795.199999999997</v>
      </c>
      <c r="AB108">
        <v>0</v>
      </c>
      <c r="AC108">
        <v>0</v>
      </c>
      <c r="AD108">
        <v>0</v>
      </c>
      <c r="AE108">
        <v>8190</v>
      </c>
      <c r="AF108">
        <v>0</v>
      </c>
      <c r="AG108">
        <v>0</v>
      </c>
      <c r="AH108">
        <v>0</v>
      </c>
      <c r="AI108">
        <v>6.08</v>
      </c>
      <c r="AJ108">
        <v>1</v>
      </c>
      <c r="AK108">
        <v>1</v>
      </c>
      <c r="AL108">
        <v>1</v>
      </c>
      <c r="AN108">
        <v>0</v>
      </c>
      <c r="AO108">
        <v>1</v>
      </c>
      <c r="AP108">
        <v>0</v>
      </c>
      <c r="AQ108">
        <v>0</v>
      </c>
      <c r="AR108">
        <v>0</v>
      </c>
      <c r="AS108" t="s">
        <v>3</v>
      </c>
      <c r="AT108">
        <v>1.2E-2</v>
      </c>
      <c r="AU108" t="s">
        <v>3</v>
      </c>
      <c r="AV108">
        <v>0</v>
      </c>
      <c r="AW108">
        <v>2</v>
      </c>
      <c r="AX108">
        <v>39270840</v>
      </c>
      <c r="AY108">
        <v>1</v>
      </c>
      <c r="AZ108">
        <v>0</v>
      </c>
      <c r="BA108">
        <v>113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Y108*Source!I60</f>
        <v>7.1807999999999996E-4</v>
      </c>
      <c r="CY108">
        <f>AA108</f>
        <v>49795.199999999997</v>
      </c>
      <c r="CZ108">
        <f>AE108</f>
        <v>8190</v>
      </c>
      <c r="DA108">
        <f>AI108</f>
        <v>6.08</v>
      </c>
      <c r="DB108">
        <v>0</v>
      </c>
    </row>
    <row r="109" spans="1:106" x14ac:dyDescent="0.2">
      <c r="A109">
        <f>ROW(Source!A60)</f>
        <v>60</v>
      </c>
      <c r="B109">
        <v>39269648</v>
      </c>
      <c r="C109">
        <v>39270827</v>
      </c>
      <c r="D109">
        <v>36825880</v>
      </c>
      <c r="E109">
        <v>1</v>
      </c>
      <c r="F109">
        <v>1</v>
      </c>
      <c r="G109">
        <v>1</v>
      </c>
      <c r="H109">
        <v>3</v>
      </c>
      <c r="I109" t="s">
        <v>970</v>
      </c>
      <c r="J109" t="s">
        <v>971</v>
      </c>
      <c r="K109" t="s">
        <v>972</v>
      </c>
      <c r="L109">
        <v>1348</v>
      </c>
      <c r="N109">
        <v>1009</v>
      </c>
      <c r="O109" t="s">
        <v>219</v>
      </c>
      <c r="P109" t="s">
        <v>219</v>
      </c>
      <c r="Q109">
        <v>1000</v>
      </c>
      <c r="W109">
        <v>0</v>
      </c>
      <c r="X109">
        <v>-272931147</v>
      </c>
      <c r="Y109">
        <v>0.78200000000000003</v>
      </c>
      <c r="AA109">
        <v>68096</v>
      </c>
      <c r="AB109">
        <v>0</v>
      </c>
      <c r="AC109">
        <v>0</v>
      </c>
      <c r="AD109">
        <v>0</v>
      </c>
      <c r="AE109">
        <v>11200</v>
      </c>
      <c r="AF109">
        <v>0</v>
      </c>
      <c r="AG109">
        <v>0</v>
      </c>
      <c r="AH109">
        <v>0</v>
      </c>
      <c r="AI109">
        <v>6.08</v>
      </c>
      <c r="AJ109">
        <v>1</v>
      </c>
      <c r="AK109">
        <v>1</v>
      </c>
      <c r="AL109">
        <v>1</v>
      </c>
      <c r="AN109">
        <v>0</v>
      </c>
      <c r="AO109">
        <v>1</v>
      </c>
      <c r="AP109">
        <v>0</v>
      </c>
      <c r="AQ109">
        <v>0</v>
      </c>
      <c r="AR109">
        <v>0</v>
      </c>
      <c r="AS109" t="s">
        <v>3</v>
      </c>
      <c r="AT109">
        <v>0.78200000000000003</v>
      </c>
      <c r="AU109" t="s">
        <v>3</v>
      </c>
      <c r="AV109">
        <v>0</v>
      </c>
      <c r="AW109">
        <v>2</v>
      </c>
      <c r="AX109">
        <v>39270841</v>
      </c>
      <c r="AY109">
        <v>1</v>
      </c>
      <c r="AZ109">
        <v>0</v>
      </c>
      <c r="BA109">
        <v>114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Y109*Source!I60</f>
        <v>4.6794879999999997E-2</v>
      </c>
      <c r="CY109">
        <f>AA109</f>
        <v>68096</v>
      </c>
      <c r="CZ109">
        <f>AE109</f>
        <v>11200</v>
      </c>
      <c r="DA109">
        <f>AI109</f>
        <v>6.08</v>
      </c>
      <c r="DB109">
        <v>0</v>
      </c>
    </row>
    <row r="110" spans="1:106" x14ac:dyDescent="0.2">
      <c r="A110">
        <f>ROW(Source!A61)</f>
        <v>61</v>
      </c>
      <c r="B110">
        <v>39269648</v>
      </c>
      <c r="C110">
        <v>39270842</v>
      </c>
      <c r="D110">
        <v>37065248</v>
      </c>
      <c r="E110">
        <v>1</v>
      </c>
      <c r="F110">
        <v>1</v>
      </c>
      <c r="G110">
        <v>1</v>
      </c>
      <c r="H110">
        <v>1</v>
      </c>
      <c r="I110" t="s">
        <v>962</v>
      </c>
      <c r="J110" t="s">
        <v>3</v>
      </c>
      <c r="K110" t="s">
        <v>963</v>
      </c>
      <c r="L110">
        <v>1191</v>
      </c>
      <c r="N110">
        <v>1013</v>
      </c>
      <c r="O110" t="s">
        <v>878</v>
      </c>
      <c r="P110" t="s">
        <v>878</v>
      </c>
      <c r="Q110">
        <v>1</v>
      </c>
      <c r="W110">
        <v>0</v>
      </c>
      <c r="X110">
        <v>-400197608</v>
      </c>
      <c r="Y110">
        <v>76.716499999999982</v>
      </c>
      <c r="AA110">
        <v>0</v>
      </c>
      <c r="AB110">
        <v>0</v>
      </c>
      <c r="AC110">
        <v>0</v>
      </c>
      <c r="AD110">
        <v>51.86</v>
      </c>
      <c r="AE110">
        <v>0</v>
      </c>
      <c r="AF110">
        <v>0</v>
      </c>
      <c r="AG110">
        <v>0</v>
      </c>
      <c r="AH110">
        <v>8.5299999999999994</v>
      </c>
      <c r="AI110">
        <v>1</v>
      </c>
      <c r="AJ110">
        <v>1</v>
      </c>
      <c r="AK110">
        <v>1</v>
      </c>
      <c r="AL110">
        <v>6.08</v>
      </c>
      <c r="AN110">
        <v>0</v>
      </c>
      <c r="AO110">
        <v>1</v>
      </c>
      <c r="AP110">
        <v>1</v>
      </c>
      <c r="AQ110">
        <v>0</v>
      </c>
      <c r="AR110">
        <v>0</v>
      </c>
      <c r="AS110" t="s">
        <v>3</v>
      </c>
      <c r="AT110">
        <v>66.709999999999994</v>
      </c>
      <c r="AU110" t="s">
        <v>82</v>
      </c>
      <c r="AV110">
        <v>1</v>
      </c>
      <c r="AW110">
        <v>2</v>
      </c>
      <c r="AX110">
        <v>39270850</v>
      </c>
      <c r="AY110">
        <v>1</v>
      </c>
      <c r="AZ110">
        <v>0</v>
      </c>
      <c r="BA110">
        <v>115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Y110*Source!I61</f>
        <v>7.5949334999999989</v>
      </c>
      <c r="CY110">
        <f>AD110</f>
        <v>51.86</v>
      </c>
      <c r="CZ110">
        <f>AH110</f>
        <v>8.5299999999999994</v>
      </c>
      <c r="DA110">
        <f>AL110</f>
        <v>6.08</v>
      </c>
      <c r="DB110">
        <v>0</v>
      </c>
    </row>
    <row r="111" spans="1:106" x14ac:dyDescent="0.2">
      <c r="A111">
        <f>ROW(Source!A61)</f>
        <v>61</v>
      </c>
      <c r="B111">
        <v>39269648</v>
      </c>
      <c r="C111">
        <v>39270842</v>
      </c>
      <c r="D111">
        <v>37064876</v>
      </c>
      <c r="E111">
        <v>1</v>
      </c>
      <c r="F111">
        <v>1</v>
      </c>
      <c r="G111">
        <v>1</v>
      </c>
      <c r="H111">
        <v>1</v>
      </c>
      <c r="I111" t="s">
        <v>879</v>
      </c>
      <c r="J111" t="s">
        <v>3</v>
      </c>
      <c r="K111" t="s">
        <v>880</v>
      </c>
      <c r="L111">
        <v>1191</v>
      </c>
      <c r="N111">
        <v>1013</v>
      </c>
      <c r="O111" t="s">
        <v>878</v>
      </c>
      <c r="P111" t="s">
        <v>878</v>
      </c>
      <c r="Q111">
        <v>1</v>
      </c>
      <c r="W111">
        <v>0</v>
      </c>
      <c r="X111">
        <v>-1417349443</v>
      </c>
      <c r="Y111">
        <v>1.86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1</v>
      </c>
      <c r="AJ111">
        <v>1</v>
      </c>
      <c r="AK111">
        <v>6.08</v>
      </c>
      <c r="AL111">
        <v>1</v>
      </c>
      <c r="AN111">
        <v>0</v>
      </c>
      <c r="AO111">
        <v>1</v>
      </c>
      <c r="AP111">
        <v>0</v>
      </c>
      <c r="AQ111">
        <v>0</v>
      </c>
      <c r="AR111">
        <v>0</v>
      </c>
      <c r="AS111" t="s">
        <v>3</v>
      </c>
      <c r="AT111">
        <v>1.86</v>
      </c>
      <c r="AU111" t="s">
        <v>3</v>
      </c>
      <c r="AV111">
        <v>2</v>
      </c>
      <c r="AW111">
        <v>2</v>
      </c>
      <c r="AX111">
        <v>39270851</v>
      </c>
      <c r="AY111">
        <v>1</v>
      </c>
      <c r="AZ111">
        <v>2048</v>
      </c>
      <c r="BA111">
        <v>116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Y111*Source!I61</f>
        <v>0.18414000000000003</v>
      </c>
      <c r="CY111">
        <f>AD111</f>
        <v>0</v>
      </c>
      <c r="CZ111">
        <f>AH111</f>
        <v>0</v>
      </c>
      <c r="DA111">
        <f>AL111</f>
        <v>1</v>
      </c>
      <c r="DB111">
        <v>0</v>
      </c>
    </row>
    <row r="112" spans="1:106" x14ac:dyDescent="0.2">
      <c r="A112">
        <f>ROW(Source!A61)</f>
        <v>61</v>
      </c>
      <c r="B112">
        <v>39269648</v>
      </c>
      <c r="C112">
        <v>39270842</v>
      </c>
      <c r="D112">
        <v>36882452</v>
      </c>
      <c r="E112">
        <v>1</v>
      </c>
      <c r="F112">
        <v>1</v>
      </c>
      <c r="G112">
        <v>1</v>
      </c>
      <c r="H112">
        <v>2</v>
      </c>
      <c r="I112" t="s">
        <v>881</v>
      </c>
      <c r="J112" t="s">
        <v>882</v>
      </c>
      <c r="K112" t="s">
        <v>883</v>
      </c>
      <c r="L112">
        <v>1368</v>
      </c>
      <c r="N112">
        <v>1011</v>
      </c>
      <c r="O112" t="s">
        <v>884</v>
      </c>
      <c r="P112" t="s">
        <v>884</v>
      </c>
      <c r="Q112">
        <v>1</v>
      </c>
      <c r="W112">
        <v>0</v>
      </c>
      <c r="X112">
        <v>1188625873</v>
      </c>
      <c r="Y112">
        <v>0.95</v>
      </c>
      <c r="AA112">
        <v>0</v>
      </c>
      <c r="AB112">
        <v>190.06</v>
      </c>
      <c r="AC112">
        <v>13.5</v>
      </c>
      <c r="AD112">
        <v>0</v>
      </c>
      <c r="AE112">
        <v>0</v>
      </c>
      <c r="AF112">
        <v>31.26</v>
      </c>
      <c r="AG112">
        <v>13.5</v>
      </c>
      <c r="AH112">
        <v>0</v>
      </c>
      <c r="AI112">
        <v>1</v>
      </c>
      <c r="AJ112">
        <v>6.08</v>
      </c>
      <c r="AK112">
        <v>1</v>
      </c>
      <c r="AL112">
        <v>1</v>
      </c>
      <c r="AN112">
        <v>0</v>
      </c>
      <c r="AO112">
        <v>1</v>
      </c>
      <c r="AP112">
        <v>1</v>
      </c>
      <c r="AQ112">
        <v>0</v>
      </c>
      <c r="AR112">
        <v>0</v>
      </c>
      <c r="AS112" t="s">
        <v>3</v>
      </c>
      <c r="AT112">
        <v>0.76</v>
      </c>
      <c r="AU112" t="s">
        <v>81</v>
      </c>
      <c r="AV112">
        <v>0</v>
      </c>
      <c r="AW112">
        <v>2</v>
      </c>
      <c r="AX112">
        <v>39270852</v>
      </c>
      <c r="AY112">
        <v>1</v>
      </c>
      <c r="AZ112">
        <v>0</v>
      </c>
      <c r="BA112">
        <v>117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Y112*Source!I61</f>
        <v>9.4049999999999995E-2</v>
      </c>
      <c r="CY112">
        <f>AB112</f>
        <v>190.06</v>
      </c>
      <c r="CZ112">
        <f>AF112</f>
        <v>31.26</v>
      </c>
      <c r="DA112">
        <f>AJ112</f>
        <v>6.08</v>
      </c>
      <c r="DB112">
        <v>0</v>
      </c>
    </row>
    <row r="113" spans="1:106" x14ac:dyDescent="0.2">
      <c r="A113">
        <f>ROW(Source!A61)</f>
        <v>61</v>
      </c>
      <c r="B113">
        <v>39269648</v>
      </c>
      <c r="C113">
        <v>39270842</v>
      </c>
      <c r="D113">
        <v>36883554</v>
      </c>
      <c r="E113">
        <v>1</v>
      </c>
      <c r="F113">
        <v>1</v>
      </c>
      <c r="G113">
        <v>1</v>
      </c>
      <c r="H113">
        <v>2</v>
      </c>
      <c r="I113" t="s">
        <v>895</v>
      </c>
      <c r="J113" t="s">
        <v>896</v>
      </c>
      <c r="K113" t="s">
        <v>897</v>
      </c>
      <c r="L113">
        <v>1368</v>
      </c>
      <c r="N113">
        <v>1011</v>
      </c>
      <c r="O113" t="s">
        <v>884</v>
      </c>
      <c r="P113" t="s">
        <v>884</v>
      </c>
      <c r="Q113">
        <v>1</v>
      </c>
      <c r="W113">
        <v>0</v>
      </c>
      <c r="X113">
        <v>1372534845</v>
      </c>
      <c r="Y113">
        <v>1.375</v>
      </c>
      <c r="AA113">
        <v>0</v>
      </c>
      <c r="AB113">
        <v>399.52</v>
      </c>
      <c r="AC113">
        <v>11.6</v>
      </c>
      <c r="AD113">
        <v>0</v>
      </c>
      <c r="AE113">
        <v>0</v>
      </c>
      <c r="AF113">
        <v>65.709999999999994</v>
      </c>
      <c r="AG113">
        <v>11.6</v>
      </c>
      <c r="AH113">
        <v>0</v>
      </c>
      <c r="AI113">
        <v>1</v>
      </c>
      <c r="AJ113">
        <v>6.08</v>
      </c>
      <c r="AK113">
        <v>1</v>
      </c>
      <c r="AL113">
        <v>1</v>
      </c>
      <c r="AN113">
        <v>0</v>
      </c>
      <c r="AO113">
        <v>1</v>
      </c>
      <c r="AP113">
        <v>1</v>
      </c>
      <c r="AQ113">
        <v>0</v>
      </c>
      <c r="AR113">
        <v>0</v>
      </c>
      <c r="AS113" t="s">
        <v>3</v>
      </c>
      <c r="AT113">
        <v>1.1000000000000001</v>
      </c>
      <c r="AU113" t="s">
        <v>81</v>
      </c>
      <c r="AV113">
        <v>0</v>
      </c>
      <c r="AW113">
        <v>2</v>
      </c>
      <c r="AX113">
        <v>39270853</v>
      </c>
      <c r="AY113">
        <v>1</v>
      </c>
      <c r="AZ113">
        <v>0</v>
      </c>
      <c r="BA113">
        <v>118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Y113*Source!I61</f>
        <v>0.136125</v>
      </c>
      <c r="CY113">
        <f>AB113</f>
        <v>399.52</v>
      </c>
      <c r="CZ113">
        <f>AF113</f>
        <v>65.709999999999994</v>
      </c>
      <c r="DA113">
        <f>AJ113</f>
        <v>6.08</v>
      </c>
      <c r="DB113">
        <v>0</v>
      </c>
    </row>
    <row r="114" spans="1:106" x14ac:dyDescent="0.2">
      <c r="A114">
        <f>ROW(Source!A61)</f>
        <v>61</v>
      </c>
      <c r="B114">
        <v>39269648</v>
      </c>
      <c r="C114">
        <v>39270842</v>
      </c>
      <c r="D114">
        <v>36884458</v>
      </c>
      <c r="E114">
        <v>1</v>
      </c>
      <c r="F114">
        <v>1</v>
      </c>
      <c r="G114">
        <v>1</v>
      </c>
      <c r="H114">
        <v>2</v>
      </c>
      <c r="I114" t="s">
        <v>973</v>
      </c>
      <c r="J114" t="s">
        <v>974</v>
      </c>
      <c r="K114" t="s">
        <v>975</v>
      </c>
      <c r="L114">
        <v>1368</v>
      </c>
      <c r="N114">
        <v>1011</v>
      </c>
      <c r="O114" t="s">
        <v>884</v>
      </c>
      <c r="P114" t="s">
        <v>884</v>
      </c>
      <c r="Q114">
        <v>1</v>
      </c>
      <c r="W114">
        <v>0</v>
      </c>
      <c r="X114">
        <v>-85631152</v>
      </c>
      <c r="Y114">
        <v>3.375</v>
      </c>
      <c r="AA114">
        <v>0</v>
      </c>
      <c r="AB114">
        <v>12.71</v>
      </c>
      <c r="AC114">
        <v>0</v>
      </c>
      <c r="AD114">
        <v>0</v>
      </c>
      <c r="AE114">
        <v>0</v>
      </c>
      <c r="AF114">
        <v>2.09</v>
      </c>
      <c r="AG114">
        <v>0</v>
      </c>
      <c r="AH114">
        <v>0</v>
      </c>
      <c r="AI114">
        <v>1</v>
      </c>
      <c r="AJ114">
        <v>6.08</v>
      </c>
      <c r="AK114">
        <v>1</v>
      </c>
      <c r="AL114">
        <v>1</v>
      </c>
      <c r="AN114">
        <v>0</v>
      </c>
      <c r="AO114">
        <v>1</v>
      </c>
      <c r="AP114">
        <v>1</v>
      </c>
      <c r="AQ114">
        <v>0</v>
      </c>
      <c r="AR114">
        <v>0</v>
      </c>
      <c r="AS114" t="s">
        <v>3</v>
      </c>
      <c r="AT114">
        <v>2.7</v>
      </c>
      <c r="AU114" t="s">
        <v>81</v>
      </c>
      <c r="AV114">
        <v>0</v>
      </c>
      <c r="AW114">
        <v>2</v>
      </c>
      <c r="AX114">
        <v>39270854</v>
      </c>
      <c r="AY114">
        <v>1</v>
      </c>
      <c r="AZ114">
        <v>0</v>
      </c>
      <c r="BA114">
        <v>119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Y114*Source!I61</f>
        <v>0.33412500000000001</v>
      </c>
      <c r="CY114">
        <f>AB114</f>
        <v>12.71</v>
      </c>
      <c r="CZ114">
        <f>AF114</f>
        <v>2.09</v>
      </c>
      <c r="DA114">
        <f>AJ114</f>
        <v>6.08</v>
      </c>
      <c r="DB114">
        <v>0</v>
      </c>
    </row>
    <row r="115" spans="1:106" x14ac:dyDescent="0.2">
      <c r="A115">
        <f>ROW(Source!A61)</f>
        <v>61</v>
      </c>
      <c r="B115">
        <v>39269648</v>
      </c>
      <c r="C115">
        <v>39270842</v>
      </c>
      <c r="D115">
        <v>36804545</v>
      </c>
      <c r="E115">
        <v>1</v>
      </c>
      <c r="F115">
        <v>1</v>
      </c>
      <c r="G115">
        <v>1</v>
      </c>
      <c r="H115">
        <v>3</v>
      </c>
      <c r="I115" t="s">
        <v>928</v>
      </c>
      <c r="J115" t="s">
        <v>929</v>
      </c>
      <c r="K115" t="s">
        <v>930</v>
      </c>
      <c r="L115">
        <v>1348</v>
      </c>
      <c r="N115">
        <v>1009</v>
      </c>
      <c r="O115" t="s">
        <v>219</v>
      </c>
      <c r="P115" t="s">
        <v>219</v>
      </c>
      <c r="Q115">
        <v>1000</v>
      </c>
      <c r="W115">
        <v>0</v>
      </c>
      <c r="X115">
        <v>1174701286</v>
      </c>
      <c r="Y115">
        <v>2.6200000000000001E-2</v>
      </c>
      <c r="AA115">
        <v>72826.240000000005</v>
      </c>
      <c r="AB115">
        <v>0</v>
      </c>
      <c r="AC115">
        <v>0</v>
      </c>
      <c r="AD115">
        <v>0</v>
      </c>
      <c r="AE115">
        <v>11978</v>
      </c>
      <c r="AF115">
        <v>0</v>
      </c>
      <c r="AG115">
        <v>0</v>
      </c>
      <c r="AH115">
        <v>0</v>
      </c>
      <c r="AI115">
        <v>6.08</v>
      </c>
      <c r="AJ115">
        <v>1</v>
      </c>
      <c r="AK115">
        <v>1</v>
      </c>
      <c r="AL115">
        <v>1</v>
      </c>
      <c r="AN115">
        <v>0</v>
      </c>
      <c r="AO115">
        <v>1</v>
      </c>
      <c r="AP115">
        <v>0</v>
      </c>
      <c r="AQ115">
        <v>0</v>
      </c>
      <c r="AR115">
        <v>0</v>
      </c>
      <c r="AS115" t="s">
        <v>3</v>
      </c>
      <c r="AT115">
        <v>2.6200000000000001E-2</v>
      </c>
      <c r="AU115" t="s">
        <v>3</v>
      </c>
      <c r="AV115">
        <v>0</v>
      </c>
      <c r="AW115">
        <v>2</v>
      </c>
      <c r="AX115">
        <v>39270855</v>
      </c>
      <c r="AY115">
        <v>1</v>
      </c>
      <c r="AZ115">
        <v>0</v>
      </c>
      <c r="BA115">
        <v>120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Y115*Source!I61</f>
        <v>2.5938000000000003E-3</v>
      </c>
      <c r="CY115">
        <f>AA115</f>
        <v>72826.240000000005</v>
      </c>
      <c r="CZ115">
        <f>AE115</f>
        <v>11978</v>
      </c>
      <c r="DA115">
        <f>AI115</f>
        <v>6.08</v>
      </c>
      <c r="DB115">
        <v>0</v>
      </c>
    </row>
    <row r="116" spans="1:106" x14ac:dyDescent="0.2">
      <c r="A116">
        <f>ROW(Source!A61)</f>
        <v>61</v>
      </c>
      <c r="B116">
        <v>39269648</v>
      </c>
      <c r="C116">
        <v>39270842</v>
      </c>
      <c r="D116">
        <v>36829918</v>
      </c>
      <c r="E116">
        <v>1</v>
      </c>
      <c r="F116">
        <v>1</v>
      </c>
      <c r="G116">
        <v>1</v>
      </c>
      <c r="H116">
        <v>3</v>
      </c>
      <c r="I116" t="s">
        <v>186</v>
      </c>
      <c r="J116" t="s">
        <v>189</v>
      </c>
      <c r="K116" t="s">
        <v>187</v>
      </c>
      <c r="L116">
        <v>1339</v>
      </c>
      <c r="N116">
        <v>1007</v>
      </c>
      <c r="O116" t="s">
        <v>188</v>
      </c>
      <c r="P116" t="s">
        <v>188</v>
      </c>
      <c r="Q116">
        <v>1</v>
      </c>
      <c r="W116">
        <v>0</v>
      </c>
      <c r="X116">
        <v>2023880168</v>
      </c>
      <c r="Y116">
        <v>3.71</v>
      </c>
      <c r="AA116">
        <v>12964.44</v>
      </c>
      <c r="AB116">
        <v>0</v>
      </c>
      <c r="AC116">
        <v>0</v>
      </c>
      <c r="AD116">
        <v>0</v>
      </c>
      <c r="AE116">
        <v>2132.31</v>
      </c>
      <c r="AF116">
        <v>0</v>
      </c>
      <c r="AG116">
        <v>0</v>
      </c>
      <c r="AH116">
        <v>0</v>
      </c>
      <c r="AI116">
        <v>6.08</v>
      </c>
      <c r="AJ116">
        <v>1</v>
      </c>
      <c r="AK116">
        <v>1</v>
      </c>
      <c r="AL116">
        <v>1</v>
      </c>
      <c r="AN116">
        <v>0</v>
      </c>
      <c r="AO116">
        <v>0</v>
      </c>
      <c r="AP116">
        <v>0</v>
      </c>
      <c r="AQ116">
        <v>0</v>
      </c>
      <c r="AR116">
        <v>0</v>
      </c>
      <c r="AS116" t="s">
        <v>3</v>
      </c>
      <c r="AT116">
        <v>3.71</v>
      </c>
      <c r="AU116" t="s">
        <v>3</v>
      </c>
      <c r="AV116">
        <v>0</v>
      </c>
      <c r="AW116">
        <v>1</v>
      </c>
      <c r="AX116">
        <v>-1</v>
      </c>
      <c r="AY116">
        <v>0</v>
      </c>
      <c r="AZ116">
        <v>0</v>
      </c>
      <c r="BA116" t="s">
        <v>3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Y116*Source!I61</f>
        <v>0.36729000000000001</v>
      </c>
      <c r="CY116">
        <f>AA116</f>
        <v>12964.44</v>
      </c>
      <c r="CZ116">
        <f>AE116</f>
        <v>2132.31</v>
      </c>
      <c r="DA116">
        <f>AI116</f>
        <v>6.08</v>
      </c>
      <c r="DB116">
        <v>0</v>
      </c>
    </row>
    <row r="117" spans="1:106" x14ac:dyDescent="0.2">
      <c r="A117">
        <f>ROW(Source!A63)</f>
        <v>63</v>
      </c>
      <c r="B117">
        <v>39269648</v>
      </c>
      <c r="C117">
        <v>39270858</v>
      </c>
      <c r="D117">
        <v>37064998</v>
      </c>
      <c r="E117">
        <v>1</v>
      </c>
      <c r="F117">
        <v>1</v>
      </c>
      <c r="G117">
        <v>1</v>
      </c>
      <c r="H117">
        <v>1</v>
      </c>
      <c r="I117" t="s">
        <v>885</v>
      </c>
      <c r="J117" t="s">
        <v>3</v>
      </c>
      <c r="K117" t="s">
        <v>886</v>
      </c>
      <c r="L117">
        <v>1191</v>
      </c>
      <c r="N117">
        <v>1013</v>
      </c>
      <c r="O117" t="s">
        <v>878</v>
      </c>
      <c r="P117" t="s">
        <v>878</v>
      </c>
      <c r="Q117">
        <v>1</v>
      </c>
      <c r="W117">
        <v>0</v>
      </c>
      <c r="X117">
        <v>735429535</v>
      </c>
      <c r="Y117">
        <v>9.222999999999999</v>
      </c>
      <c r="AA117">
        <v>0</v>
      </c>
      <c r="AB117">
        <v>0</v>
      </c>
      <c r="AC117">
        <v>0</v>
      </c>
      <c r="AD117">
        <v>47.42</v>
      </c>
      <c r="AE117">
        <v>0</v>
      </c>
      <c r="AF117">
        <v>0</v>
      </c>
      <c r="AG117">
        <v>0</v>
      </c>
      <c r="AH117">
        <v>7.8</v>
      </c>
      <c r="AI117">
        <v>1</v>
      </c>
      <c r="AJ117">
        <v>1</v>
      </c>
      <c r="AK117">
        <v>1</v>
      </c>
      <c r="AL117">
        <v>6.08</v>
      </c>
      <c r="AN117">
        <v>0</v>
      </c>
      <c r="AO117">
        <v>1</v>
      </c>
      <c r="AP117">
        <v>1</v>
      </c>
      <c r="AQ117">
        <v>0</v>
      </c>
      <c r="AR117">
        <v>0</v>
      </c>
      <c r="AS117" t="s">
        <v>3</v>
      </c>
      <c r="AT117">
        <v>8.02</v>
      </c>
      <c r="AU117" t="s">
        <v>82</v>
      </c>
      <c r="AV117">
        <v>1</v>
      </c>
      <c r="AW117">
        <v>2</v>
      </c>
      <c r="AX117">
        <v>39270866</v>
      </c>
      <c r="AY117">
        <v>1</v>
      </c>
      <c r="AZ117">
        <v>0</v>
      </c>
      <c r="BA117">
        <v>122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Y117*Source!I63</f>
        <v>0.91307699999999992</v>
      </c>
      <c r="CY117">
        <f>AD117</f>
        <v>47.42</v>
      </c>
      <c r="CZ117">
        <f>AH117</f>
        <v>7.8</v>
      </c>
      <c r="DA117">
        <f>AL117</f>
        <v>6.08</v>
      </c>
      <c r="DB117">
        <v>0</v>
      </c>
    </row>
    <row r="118" spans="1:106" x14ac:dyDescent="0.2">
      <c r="A118">
        <f>ROW(Source!A63)</f>
        <v>63</v>
      </c>
      <c r="B118">
        <v>39269648</v>
      </c>
      <c r="C118">
        <v>39270858</v>
      </c>
      <c r="D118">
        <v>37064876</v>
      </c>
      <c r="E118">
        <v>1</v>
      </c>
      <c r="F118">
        <v>1</v>
      </c>
      <c r="G118">
        <v>1</v>
      </c>
      <c r="H118">
        <v>1</v>
      </c>
      <c r="I118" t="s">
        <v>879</v>
      </c>
      <c r="J118" t="s">
        <v>3</v>
      </c>
      <c r="K118" t="s">
        <v>880</v>
      </c>
      <c r="L118">
        <v>1191</v>
      </c>
      <c r="N118">
        <v>1013</v>
      </c>
      <c r="O118" t="s">
        <v>878</v>
      </c>
      <c r="P118" t="s">
        <v>878</v>
      </c>
      <c r="Q118">
        <v>1</v>
      </c>
      <c r="W118">
        <v>0</v>
      </c>
      <c r="X118">
        <v>-1417349443</v>
      </c>
      <c r="Y118">
        <v>0.39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1</v>
      </c>
      <c r="AJ118">
        <v>1</v>
      </c>
      <c r="AK118">
        <v>6.08</v>
      </c>
      <c r="AL118">
        <v>1</v>
      </c>
      <c r="AN118">
        <v>0</v>
      </c>
      <c r="AO118">
        <v>1</v>
      </c>
      <c r="AP118">
        <v>0</v>
      </c>
      <c r="AQ118">
        <v>0</v>
      </c>
      <c r="AR118">
        <v>0</v>
      </c>
      <c r="AS118" t="s">
        <v>3</v>
      </c>
      <c r="AT118">
        <v>0.39</v>
      </c>
      <c r="AU118" t="s">
        <v>3</v>
      </c>
      <c r="AV118">
        <v>2</v>
      </c>
      <c r="AW118">
        <v>2</v>
      </c>
      <c r="AX118">
        <v>39270867</v>
      </c>
      <c r="AY118">
        <v>1</v>
      </c>
      <c r="AZ118">
        <v>2048</v>
      </c>
      <c r="BA118">
        <v>123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Y118*Source!I63</f>
        <v>3.8610000000000005E-2</v>
      </c>
      <c r="CY118">
        <f>AD118</f>
        <v>0</v>
      </c>
      <c r="CZ118">
        <f>AH118</f>
        <v>0</v>
      </c>
      <c r="DA118">
        <f>AL118</f>
        <v>1</v>
      </c>
      <c r="DB118">
        <v>0</v>
      </c>
    </row>
    <row r="119" spans="1:106" x14ac:dyDescent="0.2">
      <c r="A119">
        <f>ROW(Source!A63)</f>
        <v>63</v>
      </c>
      <c r="B119">
        <v>39269648</v>
      </c>
      <c r="C119">
        <v>39270858</v>
      </c>
      <c r="D119">
        <v>36882452</v>
      </c>
      <c r="E119">
        <v>1</v>
      </c>
      <c r="F119">
        <v>1</v>
      </c>
      <c r="G119">
        <v>1</v>
      </c>
      <c r="H119">
        <v>2</v>
      </c>
      <c r="I119" t="s">
        <v>881</v>
      </c>
      <c r="J119" t="s">
        <v>882</v>
      </c>
      <c r="K119" t="s">
        <v>883</v>
      </c>
      <c r="L119">
        <v>1368</v>
      </c>
      <c r="N119">
        <v>1011</v>
      </c>
      <c r="O119" t="s">
        <v>884</v>
      </c>
      <c r="P119" t="s">
        <v>884</v>
      </c>
      <c r="Q119">
        <v>1</v>
      </c>
      <c r="W119">
        <v>0</v>
      </c>
      <c r="X119">
        <v>1188625873</v>
      </c>
      <c r="Y119">
        <v>0.13750000000000001</v>
      </c>
      <c r="AA119">
        <v>0</v>
      </c>
      <c r="AB119">
        <v>190.06</v>
      </c>
      <c r="AC119">
        <v>13.5</v>
      </c>
      <c r="AD119">
        <v>0</v>
      </c>
      <c r="AE119">
        <v>0</v>
      </c>
      <c r="AF119">
        <v>31.26</v>
      </c>
      <c r="AG119">
        <v>13.5</v>
      </c>
      <c r="AH119">
        <v>0</v>
      </c>
      <c r="AI119">
        <v>1</v>
      </c>
      <c r="AJ119">
        <v>6.08</v>
      </c>
      <c r="AK119">
        <v>1</v>
      </c>
      <c r="AL119">
        <v>1</v>
      </c>
      <c r="AN119">
        <v>0</v>
      </c>
      <c r="AO119">
        <v>1</v>
      </c>
      <c r="AP119">
        <v>1</v>
      </c>
      <c r="AQ119">
        <v>0</v>
      </c>
      <c r="AR119">
        <v>0</v>
      </c>
      <c r="AS119" t="s">
        <v>3</v>
      </c>
      <c r="AT119">
        <v>0.11</v>
      </c>
      <c r="AU119" t="s">
        <v>81</v>
      </c>
      <c r="AV119">
        <v>0</v>
      </c>
      <c r="AW119">
        <v>2</v>
      </c>
      <c r="AX119">
        <v>39270868</v>
      </c>
      <c r="AY119">
        <v>1</v>
      </c>
      <c r="AZ119">
        <v>0</v>
      </c>
      <c r="BA119">
        <v>124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Y119*Source!I63</f>
        <v>1.3612500000000001E-2</v>
      </c>
      <c r="CY119">
        <f>AB119</f>
        <v>190.06</v>
      </c>
      <c r="CZ119">
        <f>AF119</f>
        <v>31.26</v>
      </c>
      <c r="DA119">
        <f>AJ119</f>
        <v>6.08</v>
      </c>
      <c r="DB119">
        <v>0</v>
      </c>
    </row>
    <row r="120" spans="1:106" x14ac:dyDescent="0.2">
      <c r="A120">
        <f>ROW(Source!A63)</f>
        <v>63</v>
      </c>
      <c r="B120">
        <v>39269648</v>
      </c>
      <c r="C120">
        <v>39270858</v>
      </c>
      <c r="D120">
        <v>36882787</v>
      </c>
      <c r="E120">
        <v>1</v>
      </c>
      <c r="F120">
        <v>1</v>
      </c>
      <c r="G120">
        <v>1</v>
      </c>
      <c r="H120">
        <v>2</v>
      </c>
      <c r="I120" t="s">
        <v>976</v>
      </c>
      <c r="J120" t="s">
        <v>977</v>
      </c>
      <c r="K120" t="s">
        <v>978</v>
      </c>
      <c r="L120">
        <v>1368</v>
      </c>
      <c r="N120">
        <v>1011</v>
      </c>
      <c r="O120" t="s">
        <v>884</v>
      </c>
      <c r="P120" t="s">
        <v>884</v>
      </c>
      <c r="Q120">
        <v>1</v>
      </c>
      <c r="W120">
        <v>0</v>
      </c>
      <c r="X120">
        <v>520357435</v>
      </c>
      <c r="Y120">
        <v>1.3625</v>
      </c>
      <c r="AA120">
        <v>0</v>
      </c>
      <c r="AB120">
        <v>182.4</v>
      </c>
      <c r="AC120">
        <v>0</v>
      </c>
      <c r="AD120">
        <v>0</v>
      </c>
      <c r="AE120">
        <v>0</v>
      </c>
      <c r="AF120">
        <v>30</v>
      </c>
      <c r="AG120">
        <v>0</v>
      </c>
      <c r="AH120">
        <v>0</v>
      </c>
      <c r="AI120">
        <v>1</v>
      </c>
      <c r="AJ120">
        <v>6.08</v>
      </c>
      <c r="AK120">
        <v>1</v>
      </c>
      <c r="AL120">
        <v>1</v>
      </c>
      <c r="AN120">
        <v>0</v>
      </c>
      <c r="AO120">
        <v>1</v>
      </c>
      <c r="AP120">
        <v>1</v>
      </c>
      <c r="AQ120">
        <v>0</v>
      </c>
      <c r="AR120">
        <v>0</v>
      </c>
      <c r="AS120" t="s">
        <v>3</v>
      </c>
      <c r="AT120">
        <v>1.0900000000000001</v>
      </c>
      <c r="AU120" t="s">
        <v>81</v>
      </c>
      <c r="AV120">
        <v>0</v>
      </c>
      <c r="AW120">
        <v>2</v>
      </c>
      <c r="AX120">
        <v>39270869</v>
      </c>
      <c r="AY120">
        <v>1</v>
      </c>
      <c r="AZ120">
        <v>0</v>
      </c>
      <c r="BA120">
        <v>125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Y120*Source!I63</f>
        <v>0.13488750000000002</v>
      </c>
      <c r="CY120">
        <f>AB120</f>
        <v>182.4</v>
      </c>
      <c r="CZ120">
        <f>AF120</f>
        <v>30</v>
      </c>
      <c r="DA120">
        <f>AJ120</f>
        <v>6.08</v>
      </c>
      <c r="DB120">
        <v>0</v>
      </c>
    </row>
    <row r="121" spans="1:106" x14ac:dyDescent="0.2">
      <c r="A121">
        <f>ROW(Source!A63)</f>
        <v>63</v>
      </c>
      <c r="B121">
        <v>39269648</v>
      </c>
      <c r="C121">
        <v>39270858</v>
      </c>
      <c r="D121">
        <v>36883554</v>
      </c>
      <c r="E121">
        <v>1</v>
      </c>
      <c r="F121">
        <v>1</v>
      </c>
      <c r="G121">
        <v>1</v>
      </c>
      <c r="H121">
        <v>2</v>
      </c>
      <c r="I121" t="s">
        <v>895</v>
      </c>
      <c r="J121" t="s">
        <v>896</v>
      </c>
      <c r="K121" t="s">
        <v>897</v>
      </c>
      <c r="L121">
        <v>1368</v>
      </c>
      <c r="N121">
        <v>1011</v>
      </c>
      <c r="O121" t="s">
        <v>884</v>
      </c>
      <c r="P121" t="s">
        <v>884</v>
      </c>
      <c r="Q121">
        <v>1</v>
      </c>
      <c r="W121">
        <v>0</v>
      </c>
      <c r="X121">
        <v>1372534845</v>
      </c>
      <c r="Y121">
        <v>0.35000000000000003</v>
      </c>
      <c r="AA121">
        <v>0</v>
      </c>
      <c r="AB121">
        <v>399.52</v>
      </c>
      <c r="AC121">
        <v>11.6</v>
      </c>
      <c r="AD121">
        <v>0</v>
      </c>
      <c r="AE121">
        <v>0</v>
      </c>
      <c r="AF121">
        <v>65.709999999999994</v>
      </c>
      <c r="AG121">
        <v>11.6</v>
      </c>
      <c r="AH121">
        <v>0</v>
      </c>
      <c r="AI121">
        <v>1</v>
      </c>
      <c r="AJ121">
        <v>6.08</v>
      </c>
      <c r="AK121">
        <v>1</v>
      </c>
      <c r="AL121">
        <v>1</v>
      </c>
      <c r="AN121">
        <v>0</v>
      </c>
      <c r="AO121">
        <v>1</v>
      </c>
      <c r="AP121">
        <v>1</v>
      </c>
      <c r="AQ121">
        <v>0</v>
      </c>
      <c r="AR121">
        <v>0</v>
      </c>
      <c r="AS121" t="s">
        <v>3</v>
      </c>
      <c r="AT121">
        <v>0.28000000000000003</v>
      </c>
      <c r="AU121" t="s">
        <v>81</v>
      </c>
      <c r="AV121">
        <v>0</v>
      </c>
      <c r="AW121">
        <v>2</v>
      </c>
      <c r="AX121">
        <v>39270870</v>
      </c>
      <c r="AY121">
        <v>1</v>
      </c>
      <c r="AZ121">
        <v>0</v>
      </c>
      <c r="BA121">
        <v>126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Y121*Source!I63</f>
        <v>3.4650000000000007E-2</v>
      </c>
      <c r="CY121">
        <f>AB121</f>
        <v>399.52</v>
      </c>
      <c r="CZ121">
        <f>AF121</f>
        <v>65.709999999999994</v>
      </c>
      <c r="DA121">
        <f>AJ121</f>
        <v>6.08</v>
      </c>
      <c r="DB121">
        <v>0</v>
      </c>
    </row>
    <row r="122" spans="1:106" x14ac:dyDescent="0.2">
      <c r="A122">
        <f>ROW(Source!A63)</f>
        <v>63</v>
      </c>
      <c r="B122">
        <v>39269648</v>
      </c>
      <c r="C122">
        <v>39270858</v>
      </c>
      <c r="D122">
        <v>36799896</v>
      </c>
      <c r="E122">
        <v>1</v>
      </c>
      <c r="F122">
        <v>1</v>
      </c>
      <c r="G122">
        <v>1</v>
      </c>
      <c r="H122">
        <v>3</v>
      </c>
      <c r="I122" t="s">
        <v>979</v>
      </c>
      <c r="J122" t="s">
        <v>980</v>
      </c>
      <c r="K122" t="s">
        <v>981</v>
      </c>
      <c r="L122">
        <v>1348</v>
      </c>
      <c r="N122">
        <v>1009</v>
      </c>
      <c r="O122" t="s">
        <v>219</v>
      </c>
      <c r="P122" t="s">
        <v>219</v>
      </c>
      <c r="Q122">
        <v>1000</v>
      </c>
      <c r="W122">
        <v>0</v>
      </c>
      <c r="X122">
        <v>-967072784</v>
      </c>
      <c r="Y122">
        <v>0.13300000000000001</v>
      </c>
      <c r="AA122">
        <v>20611.2</v>
      </c>
      <c r="AB122">
        <v>0</v>
      </c>
      <c r="AC122">
        <v>0</v>
      </c>
      <c r="AD122">
        <v>0</v>
      </c>
      <c r="AE122">
        <v>3390</v>
      </c>
      <c r="AF122">
        <v>0</v>
      </c>
      <c r="AG122">
        <v>0</v>
      </c>
      <c r="AH122">
        <v>0</v>
      </c>
      <c r="AI122">
        <v>6.08</v>
      </c>
      <c r="AJ122">
        <v>1</v>
      </c>
      <c r="AK122">
        <v>1</v>
      </c>
      <c r="AL122">
        <v>1</v>
      </c>
      <c r="AN122">
        <v>0</v>
      </c>
      <c r="AO122">
        <v>1</v>
      </c>
      <c r="AP122">
        <v>0</v>
      </c>
      <c r="AQ122">
        <v>0</v>
      </c>
      <c r="AR122">
        <v>0</v>
      </c>
      <c r="AS122" t="s">
        <v>3</v>
      </c>
      <c r="AT122">
        <v>0.13300000000000001</v>
      </c>
      <c r="AU122" t="s">
        <v>3</v>
      </c>
      <c r="AV122">
        <v>0</v>
      </c>
      <c r="AW122">
        <v>2</v>
      </c>
      <c r="AX122">
        <v>39270871</v>
      </c>
      <c r="AY122">
        <v>1</v>
      </c>
      <c r="AZ122">
        <v>0</v>
      </c>
      <c r="BA122">
        <v>127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Y122*Source!I63</f>
        <v>1.3167000000000002E-2</v>
      </c>
      <c r="CY122">
        <f>AA122</f>
        <v>20611.2</v>
      </c>
      <c r="CZ122">
        <f>AE122</f>
        <v>3390</v>
      </c>
      <c r="DA122">
        <f>AI122</f>
        <v>6.08</v>
      </c>
      <c r="DB122">
        <v>0</v>
      </c>
    </row>
    <row r="123" spans="1:106" x14ac:dyDescent="0.2">
      <c r="A123">
        <f>ROW(Source!A63)</f>
        <v>63</v>
      </c>
      <c r="B123">
        <v>39269648</v>
      </c>
      <c r="C123">
        <v>39270858</v>
      </c>
      <c r="D123">
        <v>36831306</v>
      </c>
      <c r="E123">
        <v>1</v>
      </c>
      <c r="F123">
        <v>1</v>
      </c>
      <c r="G123">
        <v>1</v>
      </c>
      <c r="H123">
        <v>3</v>
      </c>
      <c r="I123" t="s">
        <v>982</v>
      </c>
      <c r="J123" t="s">
        <v>983</v>
      </c>
      <c r="K123" t="s">
        <v>984</v>
      </c>
      <c r="L123">
        <v>1329</v>
      </c>
      <c r="N123">
        <v>1005</v>
      </c>
      <c r="O123" t="s">
        <v>985</v>
      </c>
      <c r="P123" t="s">
        <v>985</v>
      </c>
      <c r="Q123">
        <v>1000</v>
      </c>
      <c r="W123">
        <v>0</v>
      </c>
      <c r="X123">
        <v>1143569307</v>
      </c>
      <c r="Y123">
        <v>0.10199999999999999</v>
      </c>
      <c r="AA123">
        <v>72960</v>
      </c>
      <c r="AB123">
        <v>0</v>
      </c>
      <c r="AC123">
        <v>0</v>
      </c>
      <c r="AD123">
        <v>0</v>
      </c>
      <c r="AE123">
        <v>12000</v>
      </c>
      <c r="AF123">
        <v>0</v>
      </c>
      <c r="AG123">
        <v>0</v>
      </c>
      <c r="AH123">
        <v>0</v>
      </c>
      <c r="AI123">
        <v>6.08</v>
      </c>
      <c r="AJ123">
        <v>1</v>
      </c>
      <c r="AK123">
        <v>1</v>
      </c>
      <c r="AL123">
        <v>1</v>
      </c>
      <c r="AN123">
        <v>0</v>
      </c>
      <c r="AO123">
        <v>1</v>
      </c>
      <c r="AP123">
        <v>0</v>
      </c>
      <c r="AQ123">
        <v>0</v>
      </c>
      <c r="AR123">
        <v>0</v>
      </c>
      <c r="AS123" t="s">
        <v>3</v>
      </c>
      <c r="AT123">
        <v>0.10199999999999999</v>
      </c>
      <c r="AU123" t="s">
        <v>3</v>
      </c>
      <c r="AV123">
        <v>0</v>
      </c>
      <c r="AW123">
        <v>2</v>
      </c>
      <c r="AX123">
        <v>39270872</v>
      </c>
      <c r="AY123">
        <v>1</v>
      </c>
      <c r="AZ123">
        <v>0</v>
      </c>
      <c r="BA123">
        <v>128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Y123*Source!I63</f>
        <v>1.0097999999999999E-2</v>
      </c>
      <c r="CY123">
        <f>AA123</f>
        <v>72960</v>
      </c>
      <c r="CZ123">
        <f>AE123</f>
        <v>12000</v>
      </c>
      <c r="DA123">
        <f>AI123</f>
        <v>6.08</v>
      </c>
      <c r="DB123">
        <v>0</v>
      </c>
    </row>
    <row r="124" spans="1:106" x14ac:dyDescent="0.2">
      <c r="A124">
        <f>ROW(Source!A64)</f>
        <v>64</v>
      </c>
      <c r="B124">
        <v>39269648</v>
      </c>
      <c r="C124">
        <v>39270873</v>
      </c>
      <c r="D124">
        <v>37065248</v>
      </c>
      <c r="E124">
        <v>1</v>
      </c>
      <c r="F124">
        <v>1</v>
      </c>
      <c r="G124">
        <v>1</v>
      </c>
      <c r="H124">
        <v>1</v>
      </c>
      <c r="I124" t="s">
        <v>962</v>
      </c>
      <c r="J124" t="s">
        <v>3</v>
      </c>
      <c r="K124" t="s">
        <v>963</v>
      </c>
      <c r="L124">
        <v>1191</v>
      </c>
      <c r="N124">
        <v>1013</v>
      </c>
      <c r="O124" t="s">
        <v>878</v>
      </c>
      <c r="P124" t="s">
        <v>878</v>
      </c>
      <c r="Q124">
        <v>1</v>
      </c>
      <c r="W124">
        <v>0</v>
      </c>
      <c r="X124">
        <v>-400197608</v>
      </c>
      <c r="Y124">
        <v>41.100999999999999</v>
      </c>
      <c r="AA124">
        <v>0</v>
      </c>
      <c r="AB124">
        <v>0</v>
      </c>
      <c r="AC124">
        <v>0</v>
      </c>
      <c r="AD124">
        <v>51.86</v>
      </c>
      <c r="AE124">
        <v>0</v>
      </c>
      <c r="AF124">
        <v>0</v>
      </c>
      <c r="AG124">
        <v>0</v>
      </c>
      <c r="AH124">
        <v>8.5299999999999994</v>
      </c>
      <c r="AI124">
        <v>1</v>
      </c>
      <c r="AJ124">
        <v>1</v>
      </c>
      <c r="AK124">
        <v>1</v>
      </c>
      <c r="AL124">
        <v>6.08</v>
      </c>
      <c r="AN124">
        <v>0</v>
      </c>
      <c r="AO124">
        <v>1</v>
      </c>
      <c r="AP124">
        <v>1</v>
      </c>
      <c r="AQ124">
        <v>0</v>
      </c>
      <c r="AR124">
        <v>0</v>
      </c>
      <c r="AS124" t="s">
        <v>3</v>
      </c>
      <c r="AT124">
        <v>35.74</v>
      </c>
      <c r="AU124" t="s">
        <v>82</v>
      </c>
      <c r="AV124">
        <v>1</v>
      </c>
      <c r="AW124">
        <v>2</v>
      </c>
      <c r="AX124">
        <v>39270880</v>
      </c>
      <c r="AY124">
        <v>1</v>
      </c>
      <c r="AZ124">
        <v>0</v>
      </c>
      <c r="BA124">
        <v>129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Y124*Source!I64</f>
        <v>0.123303</v>
      </c>
      <c r="CY124">
        <f>AD124</f>
        <v>51.86</v>
      </c>
      <c r="CZ124">
        <f>AH124</f>
        <v>8.5299999999999994</v>
      </c>
      <c r="DA124">
        <f>AL124</f>
        <v>6.08</v>
      </c>
      <c r="DB124">
        <v>0</v>
      </c>
    </row>
    <row r="125" spans="1:106" x14ac:dyDescent="0.2">
      <c r="A125">
        <f>ROW(Source!A64)</f>
        <v>64</v>
      </c>
      <c r="B125">
        <v>39269648</v>
      </c>
      <c r="C125">
        <v>39270873</v>
      </c>
      <c r="D125">
        <v>37064876</v>
      </c>
      <c r="E125">
        <v>1</v>
      </c>
      <c r="F125">
        <v>1</v>
      </c>
      <c r="G125">
        <v>1</v>
      </c>
      <c r="H125">
        <v>1</v>
      </c>
      <c r="I125" t="s">
        <v>879</v>
      </c>
      <c r="J125" t="s">
        <v>3</v>
      </c>
      <c r="K125" t="s">
        <v>880</v>
      </c>
      <c r="L125">
        <v>1191</v>
      </c>
      <c r="N125">
        <v>1013</v>
      </c>
      <c r="O125" t="s">
        <v>878</v>
      </c>
      <c r="P125" t="s">
        <v>878</v>
      </c>
      <c r="Q125">
        <v>1</v>
      </c>
      <c r="W125">
        <v>0</v>
      </c>
      <c r="X125">
        <v>-1417349443</v>
      </c>
      <c r="Y125">
        <v>0.44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1</v>
      </c>
      <c r="AJ125">
        <v>1</v>
      </c>
      <c r="AK125">
        <v>6.08</v>
      </c>
      <c r="AL125">
        <v>1</v>
      </c>
      <c r="AN125">
        <v>0</v>
      </c>
      <c r="AO125">
        <v>1</v>
      </c>
      <c r="AP125">
        <v>0</v>
      </c>
      <c r="AQ125">
        <v>0</v>
      </c>
      <c r="AR125">
        <v>0</v>
      </c>
      <c r="AS125" t="s">
        <v>3</v>
      </c>
      <c r="AT125">
        <v>0.44</v>
      </c>
      <c r="AU125" t="s">
        <v>3</v>
      </c>
      <c r="AV125">
        <v>2</v>
      </c>
      <c r="AW125">
        <v>2</v>
      </c>
      <c r="AX125">
        <v>39270881</v>
      </c>
      <c r="AY125">
        <v>1</v>
      </c>
      <c r="AZ125">
        <v>2048</v>
      </c>
      <c r="BA125">
        <v>130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Y125*Source!I64</f>
        <v>1.32E-3</v>
      </c>
      <c r="CY125">
        <f>AD125</f>
        <v>0</v>
      </c>
      <c r="CZ125">
        <f>AH125</f>
        <v>0</v>
      </c>
      <c r="DA125">
        <f>AL125</f>
        <v>1</v>
      </c>
      <c r="DB125">
        <v>0</v>
      </c>
    </row>
    <row r="126" spans="1:106" x14ac:dyDescent="0.2">
      <c r="A126">
        <f>ROW(Source!A64)</f>
        <v>64</v>
      </c>
      <c r="B126">
        <v>39269648</v>
      </c>
      <c r="C126">
        <v>39270873</v>
      </c>
      <c r="D126">
        <v>36882452</v>
      </c>
      <c r="E126">
        <v>1</v>
      </c>
      <c r="F126">
        <v>1</v>
      </c>
      <c r="G126">
        <v>1</v>
      </c>
      <c r="H126">
        <v>2</v>
      </c>
      <c r="I126" t="s">
        <v>881</v>
      </c>
      <c r="J126" t="s">
        <v>882</v>
      </c>
      <c r="K126" t="s">
        <v>883</v>
      </c>
      <c r="L126">
        <v>1368</v>
      </c>
      <c r="N126">
        <v>1011</v>
      </c>
      <c r="O126" t="s">
        <v>884</v>
      </c>
      <c r="P126" t="s">
        <v>884</v>
      </c>
      <c r="Q126">
        <v>1</v>
      </c>
      <c r="W126">
        <v>0</v>
      </c>
      <c r="X126">
        <v>1188625873</v>
      </c>
      <c r="Y126">
        <v>0.22499999999999998</v>
      </c>
      <c r="AA126">
        <v>0</v>
      </c>
      <c r="AB126">
        <v>190.06</v>
      </c>
      <c r="AC126">
        <v>13.5</v>
      </c>
      <c r="AD126">
        <v>0</v>
      </c>
      <c r="AE126">
        <v>0</v>
      </c>
      <c r="AF126">
        <v>31.26</v>
      </c>
      <c r="AG126">
        <v>13.5</v>
      </c>
      <c r="AH126">
        <v>0</v>
      </c>
      <c r="AI126">
        <v>1</v>
      </c>
      <c r="AJ126">
        <v>6.08</v>
      </c>
      <c r="AK126">
        <v>1</v>
      </c>
      <c r="AL126">
        <v>1</v>
      </c>
      <c r="AN126">
        <v>0</v>
      </c>
      <c r="AO126">
        <v>1</v>
      </c>
      <c r="AP126">
        <v>1</v>
      </c>
      <c r="AQ126">
        <v>0</v>
      </c>
      <c r="AR126">
        <v>0</v>
      </c>
      <c r="AS126" t="s">
        <v>3</v>
      </c>
      <c r="AT126">
        <v>0.18</v>
      </c>
      <c r="AU126" t="s">
        <v>81</v>
      </c>
      <c r="AV126">
        <v>0</v>
      </c>
      <c r="AW126">
        <v>2</v>
      </c>
      <c r="AX126">
        <v>39270882</v>
      </c>
      <c r="AY126">
        <v>1</v>
      </c>
      <c r="AZ126">
        <v>0</v>
      </c>
      <c r="BA126">
        <v>131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Y126*Source!I64</f>
        <v>6.7499999999999993E-4</v>
      </c>
      <c r="CY126">
        <f>AB126</f>
        <v>190.06</v>
      </c>
      <c r="CZ126">
        <f>AF126</f>
        <v>31.26</v>
      </c>
      <c r="DA126">
        <f>AJ126</f>
        <v>6.08</v>
      </c>
      <c r="DB126">
        <v>0</v>
      </c>
    </row>
    <row r="127" spans="1:106" x14ac:dyDescent="0.2">
      <c r="A127">
        <f>ROW(Source!A64)</f>
        <v>64</v>
      </c>
      <c r="B127">
        <v>39269648</v>
      </c>
      <c r="C127">
        <v>39270873</v>
      </c>
      <c r="D127">
        <v>36883554</v>
      </c>
      <c r="E127">
        <v>1</v>
      </c>
      <c r="F127">
        <v>1</v>
      </c>
      <c r="G127">
        <v>1</v>
      </c>
      <c r="H127">
        <v>2</v>
      </c>
      <c r="I127" t="s">
        <v>895</v>
      </c>
      <c r="J127" t="s">
        <v>896</v>
      </c>
      <c r="K127" t="s">
        <v>897</v>
      </c>
      <c r="L127">
        <v>1368</v>
      </c>
      <c r="N127">
        <v>1011</v>
      </c>
      <c r="O127" t="s">
        <v>884</v>
      </c>
      <c r="P127" t="s">
        <v>884</v>
      </c>
      <c r="Q127">
        <v>1</v>
      </c>
      <c r="W127">
        <v>0</v>
      </c>
      <c r="X127">
        <v>1372534845</v>
      </c>
      <c r="Y127">
        <v>0.32500000000000001</v>
      </c>
      <c r="AA127">
        <v>0</v>
      </c>
      <c r="AB127">
        <v>399.52</v>
      </c>
      <c r="AC127">
        <v>11.6</v>
      </c>
      <c r="AD127">
        <v>0</v>
      </c>
      <c r="AE127">
        <v>0</v>
      </c>
      <c r="AF127">
        <v>65.709999999999994</v>
      </c>
      <c r="AG127">
        <v>11.6</v>
      </c>
      <c r="AH127">
        <v>0</v>
      </c>
      <c r="AI127">
        <v>1</v>
      </c>
      <c r="AJ127">
        <v>6.08</v>
      </c>
      <c r="AK127">
        <v>1</v>
      </c>
      <c r="AL127">
        <v>1</v>
      </c>
      <c r="AN127">
        <v>0</v>
      </c>
      <c r="AO127">
        <v>1</v>
      </c>
      <c r="AP127">
        <v>1</v>
      </c>
      <c r="AQ127">
        <v>0</v>
      </c>
      <c r="AR127">
        <v>0</v>
      </c>
      <c r="AS127" t="s">
        <v>3</v>
      </c>
      <c r="AT127">
        <v>0.26</v>
      </c>
      <c r="AU127" t="s">
        <v>81</v>
      </c>
      <c r="AV127">
        <v>0</v>
      </c>
      <c r="AW127">
        <v>2</v>
      </c>
      <c r="AX127">
        <v>39270883</v>
      </c>
      <c r="AY127">
        <v>1</v>
      </c>
      <c r="AZ127">
        <v>0</v>
      </c>
      <c r="BA127">
        <v>132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Y127*Source!I64</f>
        <v>9.7500000000000006E-4</v>
      </c>
      <c r="CY127">
        <f>AB127</f>
        <v>399.52</v>
      </c>
      <c r="CZ127">
        <f>AF127</f>
        <v>65.709999999999994</v>
      </c>
      <c r="DA127">
        <f>AJ127</f>
        <v>6.08</v>
      </c>
      <c r="DB127">
        <v>0</v>
      </c>
    </row>
    <row r="128" spans="1:106" x14ac:dyDescent="0.2">
      <c r="A128">
        <f>ROW(Source!A64)</f>
        <v>64</v>
      </c>
      <c r="B128">
        <v>39269648</v>
      </c>
      <c r="C128">
        <v>39270873</v>
      </c>
      <c r="D128">
        <v>36829996</v>
      </c>
      <c r="E128">
        <v>1</v>
      </c>
      <c r="F128">
        <v>1</v>
      </c>
      <c r="G128">
        <v>1</v>
      </c>
      <c r="H128">
        <v>3</v>
      </c>
      <c r="I128" t="s">
        <v>986</v>
      </c>
      <c r="J128" t="s">
        <v>987</v>
      </c>
      <c r="K128" t="s">
        <v>988</v>
      </c>
      <c r="L128">
        <v>1339</v>
      </c>
      <c r="N128">
        <v>1007</v>
      </c>
      <c r="O128" t="s">
        <v>188</v>
      </c>
      <c r="P128" t="s">
        <v>188</v>
      </c>
      <c r="Q128">
        <v>1</v>
      </c>
      <c r="W128">
        <v>0</v>
      </c>
      <c r="X128">
        <v>-559620783</v>
      </c>
      <c r="Y128">
        <v>0.82</v>
      </c>
      <c r="AA128">
        <v>11977.6</v>
      </c>
      <c r="AB128">
        <v>0</v>
      </c>
      <c r="AC128">
        <v>0</v>
      </c>
      <c r="AD128">
        <v>0</v>
      </c>
      <c r="AE128">
        <v>1970</v>
      </c>
      <c r="AF128">
        <v>0</v>
      </c>
      <c r="AG128">
        <v>0</v>
      </c>
      <c r="AH128">
        <v>0</v>
      </c>
      <c r="AI128">
        <v>6.08</v>
      </c>
      <c r="AJ128">
        <v>1</v>
      </c>
      <c r="AK128">
        <v>1</v>
      </c>
      <c r="AL128">
        <v>1</v>
      </c>
      <c r="AN128">
        <v>0</v>
      </c>
      <c r="AO128">
        <v>1</v>
      </c>
      <c r="AP128">
        <v>0</v>
      </c>
      <c r="AQ128">
        <v>0</v>
      </c>
      <c r="AR128">
        <v>0</v>
      </c>
      <c r="AS128" t="s">
        <v>3</v>
      </c>
      <c r="AT128">
        <v>0.82</v>
      </c>
      <c r="AU128" t="s">
        <v>3</v>
      </c>
      <c r="AV128">
        <v>0</v>
      </c>
      <c r="AW128">
        <v>2</v>
      </c>
      <c r="AX128">
        <v>39270884</v>
      </c>
      <c r="AY128">
        <v>1</v>
      </c>
      <c r="AZ128">
        <v>0</v>
      </c>
      <c r="BA128">
        <v>133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Y128*Source!I64</f>
        <v>2.4599999999999999E-3</v>
      </c>
      <c r="CY128">
        <f>AA128</f>
        <v>11977.6</v>
      </c>
      <c r="CZ128">
        <f>AE128</f>
        <v>1970</v>
      </c>
      <c r="DA128">
        <f>AI128</f>
        <v>6.08</v>
      </c>
      <c r="DB128">
        <v>0</v>
      </c>
    </row>
    <row r="129" spans="1:106" x14ac:dyDescent="0.2">
      <c r="A129">
        <f>ROW(Source!A64)</f>
        <v>64</v>
      </c>
      <c r="B129">
        <v>39269648</v>
      </c>
      <c r="C129">
        <v>39270873</v>
      </c>
      <c r="D129">
        <v>36832948</v>
      </c>
      <c r="E129">
        <v>1</v>
      </c>
      <c r="F129">
        <v>1</v>
      </c>
      <c r="G129">
        <v>1</v>
      </c>
      <c r="H129">
        <v>3</v>
      </c>
      <c r="I129" t="s">
        <v>989</v>
      </c>
      <c r="J129" t="s">
        <v>990</v>
      </c>
      <c r="K129" t="s">
        <v>991</v>
      </c>
      <c r="L129">
        <v>1327</v>
      </c>
      <c r="N129">
        <v>1005</v>
      </c>
      <c r="O129" t="s">
        <v>79</v>
      </c>
      <c r="P129" t="s">
        <v>79</v>
      </c>
      <c r="Q129">
        <v>1</v>
      </c>
      <c r="W129">
        <v>0</v>
      </c>
      <c r="X129">
        <v>-1963914880</v>
      </c>
      <c r="Y129">
        <v>21</v>
      </c>
      <c r="AA129">
        <v>34.72</v>
      </c>
      <c r="AB129">
        <v>0</v>
      </c>
      <c r="AC129">
        <v>0</v>
      </c>
      <c r="AD129">
        <v>0</v>
      </c>
      <c r="AE129">
        <v>5.71</v>
      </c>
      <c r="AF129">
        <v>0</v>
      </c>
      <c r="AG129">
        <v>0</v>
      </c>
      <c r="AH129">
        <v>0</v>
      </c>
      <c r="AI129">
        <v>6.08</v>
      </c>
      <c r="AJ129">
        <v>1</v>
      </c>
      <c r="AK129">
        <v>1</v>
      </c>
      <c r="AL129">
        <v>1</v>
      </c>
      <c r="AN129">
        <v>0</v>
      </c>
      <c r="AO129">
        <v>1</v>
      </c>
      <c r="AP129">
        <v>0</v>
      </c>
      <c r="AQ129">
        <v>0</v>
      </c>
      <c r="AR129">
        <v>0</v>
      </c>
      <c r="AS129" t="s">
        <v>3</v>
      </c>
      <c r="AT129">
        <v>21</v>
      </c>
      <c r="AU129" t="s">
        <v>3</v>
      </c>
      <c r="AV129">
        <v>0</v>
      </c>
      <c r="AW129">
        <v>2</v>
      </c>
      <c r="AX129">
        <v>39270885</v>
      </c>
      <c r="AY129">
        <v>1</v>
      </c>
      <c r="AZ129">
        <v>0</v>
      </c>
      <c r="BA129">
        <v>134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Y129*Source!I64</f>
        <v>6.3E-2</v>
      </c>
      <c r="CY129">
        <f>AA129</f>
        <v>34.72</v>
      </c>
      <c r="CZ129">
        <f>AE129</f>
        <v>5.71</v>
      </c>
      <c r="DA129">
        <f>AI129</f>
        <v>6.08</v>
      </c>
      <c r="DB129">
        <v>0</v>
      </c>
    </row>
    <row r="130" spans="1:106" x14ac:dyDescent="0.2">
      <c r="A130">
        <f>ROW(Source!A65)</f>
        <v>65</v>
      </c>
      <c r="B130">
        <v>39269648</v>
      </c>
      <c r="C130">
        <v>39270886</v>
      </c>
      <c r="D130">
        <v>37071037</v>
      </c>
      <c r="E130">
        <v>1</v>
      </c>
      <c r="F130">
        <v>1</v>
      </c>
      <c r="G130">
        <v>1</v>
      </c>
      <c r="H130">
        <v>1</v>
      </c>
      <c r="I130" t="s">
        <v>992</v>
      </c>
      <c r="J130" t="s">
        <v>3</v>
      </c>
      <c r="K130" t="s">
        <v>993</v>
      </c>
      <c r="L130">
        <v>1191</v>
      </c>
      <c r="N130">
        <v>1013</v>
      </c>
      <c r="O130" t="s">
        <v>878</v>
      </c>
      <c r="P130" t="s">
        <v>878</v>
      </c>
      <c r="Q130">
        <v>1</v>
      </c>
      <c r="W130">
        <v>0</v>
      </c>
      <c r="X130">
        <v>1069510174</v>
      </c>
      <c r="Y130">
        <v>12.373999999999999</v>
      </c>
      <c r="AA130">
        <v>0</v>
      </c>
      <c r="AB130">
        <v>0</v>
      </c>
      <c r="AC130">
        <v>0</v>
      </c>
      <c r="AD130">
        <v>58.49</v>
      </c>
      <c r="AE130">
        <v>0</v>
      </c>
      <c r="AF130">
        <v>0</v>
      </c>
      <c r="AG130">
        <v>0</v>
      </c>
      <c r="AH130">
        <v>9.6199999999999992</v>
      </c>
      <c r="AI130">
        <v>1</v>
      </c>
      <c r="AJ130">
        <v>1</v>
      </c>
      <c r="AK130">
        <v>1</v>
      </c>
      <c r="AL130">
        <v>6.08</v>
      </c>
      <c r="AN130">
        <v>0</v>
      </c>
      <c r="AO130">
        <v>1</v>
      </c>
      <c r="AP130">
        <v>1</v>
      </c>
      <c r="AQ130">
        <v>0</v>
      </c>
      <c r="AR130">
        <v>0</v>
      </c>
      <c r="AS130" t="s">
        <v>3</v>
      </c>
      <c r="AT130">
        <v>10.76</v>
      </c>
      <c r="AU130" t="s">
        <v>82</v>
      </c>
      <c r="AV130">
        <v>1</v>
      </c>
      <c r="AW130">
        <v>2</v>
      </c>
      <c r="AX130">
        <v>39270892</v>
      </c>
      <c r="AY130">
        <v>1</v>
      </c>
      <c r="AZ130">
        <v>0</v>
      </c>
      <c r="BA130">
        <v>135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Y130*Source!I65</f>
        <v>64.542783999999997</v>
      </c>
      <c r="CY130">
        <f>AD130</f>
        <v>58.49</v>
      </c>
      <c r="CZ130">
        <f>AH130</f>
        <v>9.6199999999999992</v>
      </c>
      <c r="DA130">
        <f>AL130</f>
        <v>6.08</v>
      </c>
      <c r="DB130">
        <v>0</v>
      </c>
    </row>
    <row r="131" spans="1:106" x14ac:dyDescent="0.2">
      <c r="A131">
        <f>ROW(Source!A65)</f>
        <v>65</v>
      </c>
      <c r="B131">
        <v>39269648</v>
      </c>
      <c r="C131">
        <v>39270886</v>
      </c>
      <c r="D131">
        <v>37064876</v>
      </c>
      <c r="E131">
        <v>1</v>
      </c>
      <c r="F131">
        <v>1</v>
      </c>
      <c r="G131">
        <v>1</v>
      </c>
      <c r="H131">
        <v>1</v>
      </c>
      <c r="I131" t="s">
        <v>879</v>
      </c>
      <c r="J131" t="s">
        <v>3</v>
      </c>
      <c r="K131" t="s">
        <v>880</v>
      </c>
      <c r="L131">
        <v>1191</v>
      </c>
      <c r="N131">
        <v>1013</v>
      </c>
      <c r="O131" t="s">
        <v>878</v>
      </c>
      <c r="P131" t="s">
        <v>878</v>
      </c>
      <c r="Q131">
        <v>1</v>
      </c>
      <c r="W131">
        <v>0</v>
      </c>
      <c r="X131">
        <v>-1417349443</v>
      </c>
      <c r="Y131">
        <v>0.13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1</v>
      </c>
      <c r="AJ131">
        <v>1</v>
      </c>
      <c r="AK131">
        <v>6.08</v>
      </c>
      <c r="AL131">
        <v>1</v>
      </c>
      <c r="AN131">
        <v>0</v>
      </c>
      <c r="AO131">
        <v>1</v>
      </c>
      <c r="AP131">
        <v>0</v>
      </c>
      <c r="AQ131">
        <v>0</v>
      </c>
      <c r="AR131">
        <v>0</v>
      </c>
      <c r="AS131" t="s">
        <v>3</v>
      </c>
      <c r="AT131">
        <v>0.13</v>
      </c>
      <c r="AU131" t="s">
        <v>3</v>
      </c>
      <c r="AV131">
        <v>2</v>
      </c>
      <c r="AW131">
        <v>2</v>
      </c>
      <c r="AX131">
        <v>39270893</v>
      </c>
      <c r="AY131">
        <v>1</v>
      </c>
      <c r="AZ131">
        <v>2048</v>
      </c>
      <c r="BA131">
        <v>136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Y131*Source!I65</f>
        <v>0.67808000000000002</v>
      </c>
      <c r="CY131">
        <f>AD131</f>
        <v>0</v>
      </c>
      <c r="CZ131">
        <f>AH131</f>
        <v>0</v>
      </c>
      <c r="DA131">
        <f>AL131</f>
        <v>1</v>
      </c>
      <c r="DB131">
        <v>0</v>
      </c>
    </row>
    <row r="132" spans="1:106" x14ac:dyDescent="0.2">
      <c r="A132">
        <f>ROW(Source!A65)</f>
        <v>65</v>
      </c>
      <c r="B132">
        <v>39269648</v>
      </c>
      <c r="C132">
        <v>39270886</v>
      </c>
      <c r="D132">
        <v>36882452</v>
      </c>
      <c r="E132">
        <v>1</v>
      </c>
      <c r="F132">
        <v>1</v>
      </c>
      <c r="G132">
        <v>1</v>
      </c>
      <c r="H132">
        <v>2</v>
      </c>
      <c r="I132" t="s">
        <v>881</v>
      </c>
      <c r="J132" t="s">
        <v>882</v>
      </c>
      <c r="K132" t="s">
        <v>883</v>
      </c>
      <c r="L132">
        <v>1368</v>
      </c>
      <c r="N132">
        <v>1011</v>
      </c>
      <c r="O132" t="s">
        <v>884</v>
      </c>
      <c r="P132" t="s">
        <v>884</v>
      </c>
      <c r="Q132">
        <v>1</v>
      </c>
      <c r="W132">
        <v>0</v>
      </c>
      <c r="X132">
        <v>1188625873</v>
      </c>
      <c r="Y132">
        <v>0.11249999999999999</v>
      </c>
      <c r="AA132">
        <v>0</v>
      </c>
      <c r="AB132">
        <v>190.06</v>
      </c>
      <c r="AC132">
        <v>13.5</v>
      </c>
      <c r="AD132">
        <v>0</v>
      </c>
      <c r="AE132">
        <v>0</v>
      </c>
      <c r="AF132">
        <v>31.26</v>
      </c>
      <c r="AG132">
        <v>13.5</v>
      </c>
      <c r="AH132">
        <v>0</v>
      </c>
      <c r="AI132">
        <v>1</v>
      </c>
      <c r="AJ132">
        <v>6.08</v>
      </c>
      <c r="AK132">
        <v>1</v>
      </c>
      <c r="AL132">
        <v>1</v>
      </c>
      <c r="AN132">
        <v>0</v>
      </c>
      <c r="AO132">
        <v>1</v>
      </c>
      <c r="AP132">
        <v>1</v>
      </c>
      <c r="AQ132">
        <v>0</v>
      </c>
      <c r="AR132">
        <v>0</v>
      </c>
      <c r="AS132" t="s">
        <v>3</v>
      </c>
      <c r="AT132">
        <v>0.09</v>
      </c>
      <c r="AU132" t="s">
        <v>81</v>
      </c>
      <c r="AV132">
        <v>0</v>
      </c>
      <c r="AW132">
        <v>2</v>
      </c>
      <c r="AX132">
        <v>39270894</v>
      </c>
      <c r="AY132">
        <v>1</v>
      </c>
      <c r="AZ132">
        <v>0</v>
      </c>
      <c r="BA132">
        <v>137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Y132*Source!I65</f>
        <v>0.58679999999999999</v>
      </c>
      <c r="CY132">
        <f>AB132</f>
        <v>190.06</v>
      </c>
      <c r="CZ132">
        <f>AF132</f>
        <v>31.26</v>
      </c>
      <c r="DA132">
        <f>AJ132</f>
        <v>6.08</v>
      </c>
      <c r="DB132">
        <v>0</v>
      </c>
    </row>
    <row r="133" spans="1:106" x14ac:dyDescent="0.2">
      <c r="A133">
        <f>ROW(Source!A65)</f>
        <v>65</v>
      </c>
      <c r="B133">
        <v>39269648</v>
      </c>
      <c r="C133">
        <v>39270886</v>
      </c>
      <c r="D133">
        <v>36883554</v>
      </c>
      <c r="E133">
        <v>1</v>
      </c>
      <c r="F133">
        <v>1</v>
      </c>
      <c r="G133">
        <v>1</v>
      </c>
      <c r="H133">
        <v>2</v>
      </c>
      <c r="I133" t="s">
        <v>895</v>
      </c>
      <c r="J133" t="s">
        <v>896</v>
      </c>
      <c r="K133" t="s">
        <v>897</v>
      </c>
      <c r="L133">
        <v>1368</v>
      </c>
      <c r="N133">
        <v>1011</v>
      </c>
      <c r="O133" t="s">
        <v>884</v>
      </c>
      <c r="P133" t="s">
        <v>884</v>
      </c>
      <c r="Q133">
        <v>1</v>
      </c>
      <c r="W133">
        <v>0</v>
      </c>
      <c r="X133">
        <v>1372534845</v>
      </c>
      <c r="Y133">
        <v>0.05</v>
      </c>
      <c r="AA133">
        <v>0</v>
      </c>
      <c r="AB133">
        <v>399.52</v>
      </c>
      <c r="AC133">
        <v>11.6</v>
      </c>
      <c r="AD133">
        <v>0</v>
      </c>
      <c r="AE133">
        <v>0</v>
      </c>
      <c r="AF133">
        <v>65.709999999999994</v>
      </c>
      <c r="AG133">
        <v>11.6</v>
      </c>
      <c r="AH133">
        <v>0</v>
      </c>
      <c r="AI133">
        <v>1</v>
      </c>
      <c r="AJ133">
        <v>6.08</v>
      </c>
      <c r="AK133">
        <v>1</v>
      </c>
      <c r="AL133">
        <v>1</v>
      </c>
      <c r="AN133">
        <v>0</v>
      </c>
      <c r="AO133">
        <v>1</v>
      </c>
      <c r="AP133">
        <v>1</v>
      </c>
      <c r="AQ133">
        <v>0</v>
      </c>
      <c r="AR133">
        <v>0</v>
      </c>
      <c r="AS133" t="s">
        <v>3</v>
      </c>
      <c r="AT133">
        <v>0.04</v>
      </c>
      <c r="AU133" t="s">
        <v>81</v>
      </c>
      <c r="AV133">
        <v>0</v>
      </c>
      <c r="AW133">
        <v>2</v>
      </c>
      <c r="AX133">
        <v>39270895</v>
      </c>
      <c r="AY133">
        <v>1</v>
      </c>
      <c r="AZ133">
        <v>0</v>
      </c>
      <c r="BA133">
        <v>138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Y133*Source!I65</f>
        <v>0.26080000000000003</v>
      </c>
      <c r="CY133">
        <f>AB133</f>
        <v>399.52</v>
      </c>
      <c r="CZ133">
        <f>AF133</f>
        <v>65.709999999999994</v>
      </c>
      <c r="DA133">
        <f>AJ133</f>
        <v>6.08</v>
      </c>
      <c r="DB133">
        <v>0</v>
      </c>
    </row>
    <row r="134" spans="1:106" x14ac:dyDescent="0.2">
      <c r="A134">
        <f>ROW(Source!A65)</f>
        <v>65</v>
      </c>
      <c r="B134">
        <v>39269648</v>
      </c>
      <c r="C134">
        <v>39270886</v>
      </c>
      <c r="D134">
        <v>36807393</v>
      </c>
      <c r="E134">
        <v>1</v>
      </c>
      <c r="F134">
        <v>1</v>
      </c>
      <c r="G134">
        <v>1</v>
      </c>
      <c r="H134">
        <v>3</v>
      </c>
      <c r="I134" t="s">
        <v>203</v>
      </c>
      <c r="J134" t="s">
        <v>205</v>
      </c>
      <c r="K134" t="s">
        <v>204</v>
      </c>
      <c r="L134">
        <v>1339</v>
      </c>
      <c r="N134">
        <v>1007</v>
      </c>
      <c r="O134" t="s">
        <v>188</v>
      </c>
      <c r="P134" t="s">
        <v>188</v>
      </c>
      <c r="Q134">
        <v>1</v>
      </c>
      <c r="W134">
        <v>0</v>
      </c>
      <c r="X134">
        <v>-1561205286</v>
      </c>
      <c r="Y134">
        <v>0.16</v>
      </c>
      <c r="AA134">
        <v>3161.6</v>
      </c>
      <c r="AB134">
        <v>0</v>
      </c>
      <c r="AC134">
        <v>0</v>
      </c>
      <c r="AD134">
        <v>0</v>
      </c>
      <c r="AE134">
        <v>520</v>
      </c>
      <c r="AF134">
        <v>0</v>
      </c>
      <c r="AG134">
        <v>0</v>
      </c>
      <c r="AH134">
        <v>0</v>
      </c>
      <c r="AI134">
        <v>6.08</v>
      </c>
      <c r="AJ134">
        <v>1</v>
      </c>
      <c r="AK134">
        <v>1</v>
      </c>
      <c r="AL134">
        <v>1</v>
      </c>
      <c r="AN134">
        <v>0</v>
      </c>
      <c r="AO134">
        <v>0</v>
      </c>
      <c r="AP134">
        <v>0</v>
      </c>
      <c r="AQ134">
        <v>0</v>
      </c>
      <c r="AR134">
        <v>0</v>
      </c>
      <c r="AS134" t="s">
        <v>3</v>
      </c>
      <c r="AT134">
        <v>0.16</v>
      </c>
      <c r="AU134" t="s">
        <v>3</v>
      </c>
      <c r="AV134">
        <v>0</v>
      </c>
      <c r="AW134">
        <v>1</v>
      </c>
      <c r="AX134">
        <v>-1</v>
      </c>
      <c r="AY134">
        <v>0</v>
      </c>
      <c r="AZ134">
        <v>0</v>
      </c>
      <c r="BA134" t="s">
        <v>3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Y134*Source!I65</f>
        <v>0.83456000000000008</v>
      </c>
      <c r="CY134">
        <f>AA134</f>
        <v>3161.6</v>
      </c>
      <c r="CZ134">
        <f>AE134</f>
        <v>520</v>
      </c>
      <c r="DA134">
        <f>AI134</f>
        <v>6.08</v>
      </c>
      <c r="DB134">
        <v>0</v>
      </c>
    </row>
    <row r="135" spans="1:106" x14ac:dyDescent="0.2">
      <c r="A135">
        <f>ROW(Source!A67)</f>
        <v>67</v>
      </c>
      <c r="B135">
        <v>39269648</v>
      </c>
      <c r="C135">
        <v>39270898</v>
      </c>
      <c r="D135">
        <v>37070164</v>
      </c>
      <c r="E135">
        <v>1</v>
      </c>
      <c r="F135">
        <v>1</v>
      </c>
      <c r="G135">
        <v>1</v>
      </c>
      <c r="H135">
        <v>1</v>
      </c>
      <c r="I135" t="s">
        <v>994</v>
      </c>
      <c r="J135" t="s">
        <v>3</v>
      </c>
      <c r="K135" t="s">
        <v>995</v>
      </c>
      <c r="L135">
        <v>1191</v>
      </c>
      <c r="N135">
        <v>1013</v>
      </c>
      <c r="O135" t="s">
        <v>878</v>
      </c>
      <c r="P135" t="s">
        <v>878</v>
      </c>
      <c r="Q135">
        <v>1</v>
      </c>
      <c r="W135">
        <v>0</v>
      </c>
      <c r="X135">
        <v>-598469600</v>
      </c>
      <c r="Y135">
        <v>234.66899999999998</v>
      </c>
      <c r="AA135">
        <v>0</v>
      </c>
      <c r="AB135">
        <v>0</v>
      </c>
      <c r="AC135">
        <v>0</v>
      </c>
      <c r="AD135">
        <v>56.48</v>
      </c>
      <c r="AE135">
        <v>0</v>
      </c>
      <c r="AF135">
        <v>0</v>
      </c>
      <c r="AG135">
        <v>0</v>
      </c>
      <c r="AH135">
        <v>9.2899999999999991</v>
      </c>
      <c r="AI135">
        <v>1</v>
      </c>
      <c r="AJ135">
        <v>1</v>
      </c>
      <c r="AK135">
        <v>1</v>
      </c>
      <c r="AL135">
        <v>6.08</v>
      </c>
      <c r="AN135">
        <v>0</v>
      </c>
      <c r="AO135">
        <v>1</v>
      </c>
      <c r="AP135">
        <v>1</v>
      </c>
      <c r="AQ135">
        <v>0</v>
      </c>
      <c r="AR135">
        <v>0</v>
      </c>
      <c r="AS135" t="s">
        <v>3</v>
      </c>
      <c r="AT135">
        <v>204.06</v>
      </c>
      <c r="AU135" t="s">
        <v>82</v>
      </c>
      <c r="AV135">
        <v>1</v>
      </c>
      <c r="AW135">
        <v>2</v>
      </c>
      <c r="AX135">
        <v>39270904</v>
      </c>
      <c r="AY135">
        <v>1</v>
      </c>
      <c r="AZ135">
        <v>0</v>
      </c>
      <c r="BA135">
        <v>140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Y135*Source!I67</f>
        <v>162.55521629999998</v>
      </c>
      <c r="CY135">
        <f>AD135</f>
        <v>56.48</v>
      </c>
      <c r="CZ135">
        <f>AH135</f>
        <v>9.2899999999999991</v>
      </c>
      <c r="DA135">
        <f>AL135</f>
        <v>6.08</v>
      </c>
      <c r="DB135">
        <v>0</v>
      </c>
    </row>
    <row r="136" spans="1:106" x14ac:dyDescent="0.2">
      <c r="A136">
        <f>ROW(Source!A67)</f>
        <v>67</v>
      </c>
      <c r="B136">
        <v>39269648</v>
      </c>
      <c r="C136">
        <v>39270898</v>
      </c>
      <c r="D136">
        <v>37064876</v>
      </c>
      <c r="E136">
        <v>1</v>
      </c>
      <c r="F136">
        <v>1</v>
      </c>
      <c r="G136">
        <v>1</v>
      </c>
      <c r="H136">
        <v>1</v>
      </c>
      <c r="I136" t="s">
        <v>879</v>
      </c>
      <c r="J136" t="s">
        <v>3</v>
      </c>
      <c r="K136" t="s">
        <v>880</v>
      </c>
      <c r="L136">
        <v>1191</v>
      </c>
      <c r="N136">
        <v>1013</v>
      </c>
      <c r="O136" t="s">
        <v>878</v>
      </c>
      <c r="P136" t="s">
        <v>878</v>
      </c>
      <c r="Q136">
        <v>1</v>
      </c>
      <c r="W136">
        <v>0</v>
      </c>
      <c r="X136">
        <v>-1417349443</v>
      </c>
      <c r="Y136">
        <v>2.06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1</v>
      </c>
      <c r="AJ136">
        <v>1</v>
      </c>
      <c r="AK136">
        <v>6.08</v>
      </c>
      <c r="AL136">
        <v>1</v>
      </c>
      <c r="AN136">
        <v>0</v>
      </c>
      <c r="AO136">
        <v>1</v>
      </c>
      <c r="AP136">
        <v>0</v>
      </c>
      <c r="AQ136">
        <v>0</v>
      </c>
      <c r="AR136">
        <v>0</v>
      </c>
      <c r="AS136" t="s">
        <v>3</v>
      </c>
      <c r="AT136">
        <v>2.06</v>
      </c>
      <c r="AU136" t="s">
        <v>3</v>
      </c>
      <c r="AV136">
        <v>2</v>
      </c>
      <c r="AW136">
        <v>2</v>
      </c>
      <c r="AX136">
        <v>39270905</v>
      </c>
      <c r="AY136">
        <v>1</v>
      </c>
      <c r="AZ136">
        <v>2048</v>
      </c>
      <c r="BA136">
        <v>141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Y136*Source!I67</f>
        <v>1.4269620000000001</v>
      </c>
      <c r="CY136">
        <f>AD136</f>
        <v>0</v>
      </c>
      <c r="CZ136">
        <f>AH136</f>
        <v>0</v>
      </c>
      <c r="DA136">
        <f>AL136</f>
        <v>1</v>
      </c>
      <c r="DB136">
        <v>0</v>
      </c>
    </row>
    <row r="137" spans="1:106" x14ac:dyDescent="0.2">
      <c r="A137">
        <f>ROW(Source!A67)</f>
        <v>67</v>
      </c>
      <c r="B137">
        <v>39269648</v>
      </c>
      <c r="C137">
        <v>39270898</v>
      </c>
      <c r="D137">
        <v>36882452</v>
      </c>
      <c r="E137">
        <v>1</v>
      </c>
      <c r="F137">
        <v>1</v>
      </c>
      <c r="G137">
        <v>1</v>
      </c>
      <c r="H137">
        <v>2</v>
      </c>
      <c r="I137" t="s">
        <v>881</v>
      </c>
      <c r="J137" t="s">
        <v>882</v>
      </c>
      <c r="K137" t="s">
        <v>883</v>
      </c>
      <c r="L137">
        <v>1368</v>
      </c>
      <c r="N137">
        <v>1011</v>
      </c>
      <c r="O137" t="s">
        <v>884</v>
      </c>
      <c r="P137" t="s">
        <v>884</v>
      </c>
      <c r="Q137">
        <v>1</v>
      </c>
      <c r="W137">
        <v>0</v>
      </c>
      <c r="X137">
        <v>1188625873</v>
      </c>
      <c r="Y137">
        <v>2.5750000000000002</v>
      </c>
      <c r="AA137">
        <v>0</v>
      </c>
      <c r="AB137">
        <v>190.06</v>
      </c>
      <c r="AC137">
        <v>13.5</v>
      </c>
      <c r="AD137">
        <v>0</v>
      </c>
      <c r="AE137">
        <v>0</v>
      </c>
      <c r="AF137">
        <v>31.26</v>
      </c>
      <c r="AG137">
        <v>13.5</v>
      </c>
      <c r="AH137">
        <v>0</v>
      </c>
      <c r="AI137">
        <v>1</v>
      </c>
      <c r="AJ137">
        <v>6.08</v>
      </c>
      <c r="AK137">
        <v>1</v>
      </c>
      <c r="AL137">
        <v>1</v>
      </c>
      <c r="AN137">
        <v>0</v>
      </c>
      <c r="AO137">
        <v>1</v>
      </c>
      <c r="AP137">
        <v>1</v>
      </c>
      <c r="AQ137">
        <v>0</v>
      </c>
      <c r="AR137">
        <v>0</v>
      </c>
      <c r="AS137" t="s">
        <v>3</v>
      </c>
      <c r="AT137">
        <v>2.06</v>
      </c>
      <c r="AU137" t="s">
        <v>81</v>
      </c>
      <c r="AV137">
        <v>0</v>
      </c>
      <c r="AW137">
        <v>2</v>
      </c>
      <c r="AX137">
        <v>39270906</v>
      </c>
      <c r="AY137">
        <v>1</v>
      </c>
      <c r="AZ137">
        <v>0</v>
      </c>
      <c r="BA137">
        <v>142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Y137*Source!I67</f>
        <v>1.7837025</v>
      </c>
      <c r="CY137">
        <f>AB137</f>
        <v>190.06</v>
      </c>
      <c r="CZ137">
        <f>AF137</f>
        <v>31.26</v>
      </c>
      <c r="DA137">
        <f>AJ137</f>
        <v>6.08</v>
      </c>
      <c r="DB137">
        <v>0</v>
      </c>
    </row>
    <row r="138" spans="1:106" x14ac:dyDescent="0.2">
      <c r="A138">
        <f>ROW(Source!A67)</f>
        <v>67</v>
      </c>
      <c r="B138">
        <v>39269648</v>
      </c>
      <c r="C138">
        <v>39270898</v>
      </c>
      <c r="D138">
        <v>36807325</v>
      </c>
      <c r="E138">
        <v>1</v>
      </c>
      <c r="F138">
        <v>1</v>
      </c>
      <c r="G138">
        <v>1</v>
      </c>
      <c r="H138">
        <v>3</v>
      </c>
      <c r="I138" t="s">
        <v>996</v>
      </c>
      <c r="J138" t="s">
        <v>997</v>
      </c>
      <c r="K138" t="s">
        <v>998</v>
      </c>
      <c r="L138">
        <v>1339</v>
      </c>
      <c r="N138">
        <v>1007</v>
      </c>
      <c r="O138" t="s">
        <v>188</v>
      </c>
      <c r="P138" t="s">
        <v>188</v>
      </c>
      <c r="Q138">
        <v>1</v>
      </c>
      <c r="W138">
        <v>0</v>
      </c>
      <c r="X138">
        <v>-1813551736</v>
      </c>
      <c r="Y138">
        <v>4.3</v>
      </c>
      <c r="AA138">
        <v>3103.23</v>
      </c>
      <c r="AB138">
        <v>0</v>
      </c>
      <c r="AC138">
        <v>0</v>
      </c>
      <c r="AD138">
        <v>0</v>
      </c>
      <c r="AE138">
        <v>510.4</v>
      </c>
      <c r="AF138">
        <v>0</v>
      </c>
      <c r="AG138">
        <v>0</v>
      </c>
      <c r="AH138">
        <v>0</v>
      </c>
      <c r="AI138">
        <v>6.08</v>
      </c>
      <c r="AJ138">
        <v>1</v>
      </c>
      <c r="AK138">
        <v>1</v>
      </c>
      <c r="AL138">
        <v>1</v>
      </c>
      <c r="AN138">
        <v>0</v>
      </c>
      <c r="AO138">
        <v>1</v>
      </c>
      <c r="AP138">
        <v>0</v>
      </c>
      <c r="AQ138">
        <v>0</v>
      </c>
      <c r="AR138">
        <v>0</v>
      </c>
      <c r="AS138" t="s">
        <v>3</v>
      </c>
      <c r="AT138">
        <v>4.3</v>
      </c>
      <c r="AU138" t="s">
        <v>3</v>
      </c>
      <c r="AV138">
        <v>0</v>
      </c>
      <c r="AW138">
        <v>2</v>
      </c>
      <c r="AX138">
        <v>39270907</v>
      </c>
      <c r="AY138">
        <v>1</v>
      </c>
      <c r="AZ138">
        <v>0</v>
      </c>
      <c r="BA138">
        <v>143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Y138*Source!I67</f>
        <v>2.9786099999999998</v>
      </c>
      <c r="CY138">
        <f>AA138</f>
        <v>3103.23</v>
      </c>
      <c r="CZ138">
        <f>AE138</f>
        <v>510.4</v>
      </c>
      <c r="DA138">
        <f>AI138</f>
        <v>6.08</v>
      </c>
      <c r="DB138">
        <v>0</v>
      </c>
    </row>
    <row r="139" spans="1:106" x14ac:dyDescent="0.2">
      <c r="A139">
        <f>ROW(Source!A67)</f>
        <v>67</v>
      </c>
      <c r="B139">
        <v>39269648</v>
      </c>
      <c r="C139">
        <v>39270898</v>
      </c>
      <c r="D139">
        <v>36807381</v>
      </c>
      <c r="E139">
        <v>1</v>
      </c>
      <c r="F139">
        <v>1</v>
      </c>
      <c r="G139">
        <v>1</v>
      </c>
      <c r="H139">
        <v>3</v>
      </c>
      <c r="I139" t="s">
        <v>999</v>
      </c>
      <c r="J139" t="s">
        <v>1000</v>
      </c>
      <c r="K139" t="s">
        <v>1001</v>
      </c>
      <c r="L139">
        <v>1339</v>
      </c>
      <c r="N139">
        <v>1007</v>
      </c>
      <c r="O139" t="s">
        <v>188</v>
      </c>
      <c r="P139" t="s">
        <v>188</v>
      </c>
      <c r="Q139">
        <v>1</v>
      </c>
      <c r="W139">
        <v>0</v>
      </c>
      <c r="X139">
        <v>-1001479081</v>
      </c>
      <c r="Y139">
        <v>0.1</v>
      </c>
      <c r="AA139">
        <v>3148.89</v>
      </c>
      <c r="AB139">
        <v>0</v>
      </c>
      <c r="AC139">
        <v>0</v>
      </c>
      <c r="AD139">
        <v>0</v>
      </c>
      <c r="AE139">
        <v>517.91</v>
      </c>
      <c r="AF139">
        <v>0</v>
      </c>
      <c r="AG139">
        <v>0</v>
      </c>
      <c r="AH139">
        <v>0</v>
      </c>
      <c r="AI139">
        <v>6.08</v>
      </c>
      <c r="AJ139">
        <v>1</v>
      </c>
      <c r="AK139">
        <v>1</v>
      </c>
      <c r="AL139">
        <v>1</v>
      </c>
      <c r="AN139">
        <v>0</v>
      </c>
      <c r="AO139">
        <v>1</v>
      </c>
      <c r="AP139">
        <v>0</v>
      </c>
      <c r="AQ139">
        <v>0</v>
      </c>
      <c r="AR139">
        <v>0</v>
      </c>
      <c r="AS139" t="s">
        <v>3</v>
      </c>
      <c r="AT139">
        <v>0.1</v>
      </c>
      <c r="AU139" t="s">
        <v>3</v>
      </c>
      <c r="AV139">
        <v>0</v>
      </c>
      <c r="AW139">
        <v>2</v>
      </c>
      <c r="AX139">
        <v>39270908</v>
      </c>
      <c r="AY139">
        <v>1</v>
      </c>
      <c r="AZ139">
        <v>0</v>
      </c>
      <c r="BA139">
        <v>144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Y139*Source!I67</f>
        <v>6.9269999999999998E-2</v>
      </c>
      <c r="CY139">
        <f>AA139</f>
        <v>3148.89</v>
      </c>
      <c r="CZ139">
        <f>AE139</f>
        <v>517.91</v>
      </c>
      <c r="DA139">
        <f>AI139</f>
        <v>6.08</v>
      </c>
      <c r="DB139">
        <v>0</v>
      </c>
    </row>
    <row r="140" spans="1:106" x14ac:dyDescent="0.2">
      <c r="A140">
        <f>ROW(Source!A68)</f>
        <v>68</v>
      </c>
      <c r="B140">
        <v>39269648</v>
      </c>
      <c r="C140">
        <v>39270909</v>
      </c>
      <c r="D140">
        <v>37070495</v>
      </c>
      <c r="E140">
        <v>1</v>
      </c>
      <c r="F140">
        <v>1</v>
      </c>
      <c r="G140">
        <v>1</v>
      </c>
      <c r="H140">
        <v>1</v>
      </c>
      <c r="I140" t="s">
        <v>942</v>
      </c>
      <c r="J140" t="s">
        <v>3</v>
      </c>
      <c r="K140" t="s">
        <v>943</v>
      </c>
      <c r="L140">
        <v>1191</v>
      </c>
      <c r="N140">
        <v>1013</v>
      </c>
      <c r="O140" t="s">
        <v>878</v>
      </c>
      <c r="P140" t="s">
        <v>878</v>
      </c>
      <c r="Q140">
        <v>1</v>
      </c>
      <c r="W140">
        <v>0</v>
      </c>
      <c r="X140">
        <v>-784637506</v>
      </c>
      <c r="Y140">
        <v>50.094000000000001</v>
      </c>
      <c r="AA140">
        <v>0</v>
      </c>
      <c r="AB140">
        <v>0</v>
      </c>
      <c r="AC140">
        <v>0</v>
      </c>
      <c r="AD140">
        <v>53.14</v>
      </c>
      <c r="AE140">
        <v>0</v>
      </c>
      <c r="AF140">
        <v>0</v>
      </c>
      <c r="AG140">
        <v>0</v>
      </c>
      <c r="AH140">
        <v>8.74</v>
      </c>
      <c r="AI140">
        <v>1</v>
      </c>
      <c r="AJ140">
        <v>1</v>
      </c>
      <c r="AK140">
        <v>1</v>
      </c>
      <c r="AL140">
        <v>6.08</v>
      </c>
      <c r="AN140">
        <v>0</v>
      </c>
      <c r="AO140">
        <v>1</v>
      </c>
      <c r="AP140">
        <v>1</v>
      </c>
      <c r="AQ140">
        <v>0</v>
      </c>
      <c r="AR140">
        <v>0</v>
      </c>
      <c r="AS140" t="s">
        <v>3</v>
      </c>
      <c r="AT140">
        <v>43.56</v>
      </c>
      <c r="AU140" t="s">
        <v>82</v>
      </c>
      <c r="AV140">
        <v>1</v>
      </c>
      <c r="AW140">
        <v>2</v>
      </c>
      <c r="AX140">
        <v>39270918</v>
      </c>
      <c r="AY140">
        <v>1</v>
      </c>
      <c r="AZ140">
        <v>0</v>
      </c>
      <c r="BA140">
        <v>145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Y140*Source!I68</f>
        <v>34.700113799999997</v>
      </c>
      <c r="CY140">
        <f>AD140</f>
        <v>53.14</v>
      </c>
      <c r="CZ140">
        <f>AH140</f>
        <v>8.74</v>
      </c>
      <c r="DA140">
        <f>AL140</f>
        <v>6.08</v>
      </c>
      <c r="DB140">
        <v>0</v>
      </c>
    </row>
    <row r="141" spans="1:106" x14ac:dyDescent="0.2">
      <c r="A141">
        <f>ROW(Source!A68)</f>
        <v>68</v>
      </c>
      <c r="B141">
        <v>39269648</v>
      </c>
      <c r="C141">
        <v>39270909</v>
      </c>
      <c r="D141">
        <v>37064876</v>
      </c>
      <c r="E141">
        <v>1</v>
      </c>
      <c r="F141">
        <v>1</v>
      </c>
      <c r="G141">
        <v>1</v>
      </c>
      <c r="H141">
        <v>1</v>
      </c>
      <c r="I141" t="s">
        <v>879</v>
      </c>
      <c r="J141" t="s">
        <v>3</v>
      </c>
      <c r="K141" t="s">
        <v>880</v>
      </c>
      <c r="L141">
        <v>1191</v>
      </c>
      <c r="N141">
        <v>1013</v>
      </c>
      <c r="O141" t="s">
        <v>878</v>
      </c>
      <c r="P141" t="s">
        <v>878</v>
      </c>
      <c r="Q141">
        <v>1</v>
      </c>
      <c r="W141">
        <v>0</v>
      </c>
      <c r="X141">
        <v>-1417349443</v>
      </c>
      <c r="Y141">
        <v>0.17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1</v>
      </c>
      <c r="AJ141">
        <v>1</v>
      </c>
      <c r="AK141">
        <v>6.08</v>
      </c>
      <c r="AL141">
        <v>1</v>
      </c>
      <c r="AN141">
        <v>0</v>
      </c>
      <c r="AO141">
        <v>1</v>
      </c>
      <c r="AP141">
        <v>0</v>
      </c>
      <c r="AQ141">
        <v>0</v>
      </c>
      <c r="AR141">
        <v>0</v>
      </c>
      <c r="AS141" t="s">
        <v>3</v>
      </c>
      <c r="AT141">
        <v>0.17</v>
      </c>
      <c r="AU141" t="s">
        <v>3</v>
      </c>
      <c r="AV141">
        <v>2</v>
      </c>
      <c r="AW141">
        <v>2</v>
      </c>
      <c r="AX141">
        <v>39270919</v>
      </c>
      <c r="AY141">
        <v>1</v>
      </c>
      <c r="AZ141">
        <v>2048</v>
      </c>
      <c r="BA141">
        <v>146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Y141*Source!I68</f>
        <v>0.117759</v>
      </c>
      <c r="CY141">
        <f>AD141</f>
        <v>0</v>
      </c>
      <c r="CZ141">
        <f>AH141</f>
        <v>0</v>
      </c>
      <c r="DA141">
        <f>AL141</f>
        <v>1</v>
      </c>
      <c r="DB141">
        <v>0</v>
      </c>
    </row>
    <row r="142" spans="1:106" x14ac:dyDescent="0.2">
      <c r="A142">
        <f>ROW(Source!A68)</f>
        <v>68</v>
      </c>
      <c r="B142">
        <v>39269648</v>
      </c>
      <c r="C142">
        <v>39270909</v>
      </c>
      <c r="D142">
        <v>36882448</v>
      </c>
      <c r="E142">
        <v>1</v>
      </c>
      <c r="F142">
        <v>1</v>
      </c>
      <c r="G142">
        <v>1</v>
      </c>
      <c r="H142">
        <v>2</v>
      </c>
      <c r="I142" t="s">
        <v>1002</v>
      </c>
      <c r="J142" t="s">
        <v>1003</v>
      </c>
      <c r="K142" t="s">
        <v>1004</v>
      </c>
      <c r="L142">
        <v>1368</v>
      </c>
      <c r="N142">
        <v>1011</v>
      </c>
      <c r="O142" t="s">
        <v>884</v>
      </c>
      <c r="P142" t="s">
        <v>884</v>
      </c>
      <c r="Q142">
        <v>1</v>
      </c>
      <c r="W142">
        <v>0</v>
      </c>
      <c r="X142">
        <v>368031958</v>
      </c>
      <c r="Y142">
        <v>2.5000000000000001E-2</v>
      </c>
      <c r="AA142">
        <v>0</v>
      </c>
      <c r="AB142">
        <v>168.17</v>
      </c>
      <c r="AC142">
        <v>11.6</v>
      </c>
      <c r="AD142">
        <v>0</v>
      </c>
      <c r="AE142">
        <v>0</v>
      </c>
      <c r="AF142">
        <v>27.66</v>
      </c>
      <c r="AG142">
        <v>11.6</v>
      </c>
      <c r="AH142">
        <v>0</v>
      </c>
      <c r="AI142">
        <v>1</v>
      </c>
      <c r="AJ142">
        <v>6.08</v>
      </c>
      <c r="AK142">
        <v>1</v>
      </c>
      <c r="AL142">
        <v>1</v>
      </c>
      <c r="AN142">
        <v>0</v>
      </c>
      <c r="AO142">
        <v>1</v>
      </c>
      <c r="AP142">
        <v>1</v>
      </c>
      <c r="AQ142">
        <v>0</v>
      </c>
      <c r="AR142">
        <v>0</v>
      </c>
      <c r="AS142" t="s">
        <v>3</v>
      </c>
      <c r="AT142">
        <v>0.02</v>
      </c>
      <c r="AU142" t="s">
        <v>81</v>
      </c>
      <c r="AV142">
        <v>0</v>
      </c>
      <c r="AW142">
        <v>2</v>
      </c>
      <c r="AX142">
        <v>39270920</v>
      </c>
      <c r="AY142">
        <v>1</v>
      </c>
      <c r="AZ142">
        <v>0</v>
      </c>
      <c r="BA142">
        <v>147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Y142*Source!I68</f>
        <v>1.73175E-2</v>
      </c>
      <c r="CY142">
        <f>AB142</f>
        <v>168.17</v>
      </c>
      <c r="CZ142">
        <f>AF142</f>
        <v>27.66</v>
      </c>
      <c r="DA142">
        <f>AJ142</f>
        <v>6.08</v>
      </c>
      <c r="DB142">
        <v>0</v>
      </c>
    </row>
    <row r="143" spans="1:106" x14ac:dyDescent="0.2">
      <c r="A143">
        <f>ROW(Source!A68)</f>
        <v>68</v>
      </c>
      <c r="B143">
        <v>39269648</v>
      </c>
      <c r="C143">
        <v>39270909</v>
      </c>
      <c r="D143">
        <v>36883554</v>
      </c>
      <c r="E143">
        <v>1</v>
      </c>
      <c r="F143">
        <v>1</v>
      </c>
      <c r="G143">
        <v>1</v>
      </c>
      <c r="H143">
        <v>2</v>
      </c>
      <c r="I143" t="s">
        <v>895</v>
      </c>
      <c r="J143" t="s">
        <v>896</v>
      </c>
      <c r="K143" t="s">
        <v>897</v>
      </c>
      <c r="L143">
        <v>1368</v>
      </c>
      <c r="N143">
        <v>1011</v>
      </c>
      <c r="O143" t="s">
        <v>884</v>
      </c>
      <c r="P143" t="s">
        <v>884</v>
      </c>
      <c r="Q143">
        <v>1</v>
      </c>
      <c r="W143">
        <v>0</v>
      </c>
      <c r="X143">
        <v>1372534845</v>
      </c>
      <c r="Y143">
        <v>0.1875</v>
      </c>
      <c r="AA143">
        <v>0</v>
      </c>
      <c r="AB143">
        <v>399.52</v>
      </c>
      <c r="AC143">
        <v>11.6</v>
      </c>
      <c r="AD143">
        <v>0</v>
      </c>
      <c r="AE143">
        <v>0</v>
      </c>
      <c r="AF143">
        <v>65.709999999999994</v>
      </c>
      <c r="AG143">
        <v>11.6</v>
      </c>
      <c r="AH143">
        <v>0</v>
      </c>
      <c r="AI143">
        <v>1</v>
      </c>
      <c r="AJ143">
        <v>6.08</v>
      </c>
      <c r="AK143">
        <v>1</v>
      </c>
      <c r="AL143">
        <v>1</v>
      </c>
      <c r="AN143">
        <v>0</v>
      </c>
      <c r="AO143">
        <v>1</v>
      </c>
      <c r="AP143">
        <v>1</v>
      </c>
      <c r="AQ143">
        <v>0</v>
      </c>
      <c r="AR143">
        <v>0</v>
      </c>
      <c r="AS143" t="s">
        <v>3</v>
      </c>
      <c r="AT143">
        <v>0.15</v>
      </c>
      <c r="AU143" t="s">
        <v>81</v>
      </c>
      <c r="AV143">
        <v>0</v>
      </c>
      <c r="AW143">
        <v>2</v>
      </c>
      <c r="AX143">
        <v>39270921</v>
      </c>
      <c r="AY143">
        <v>1</v>
      </c>
      <c r="AZ143">
        <v>0</v>
      </c>
      <c r="BA143">
        <v>148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Y143*Source!I68</f>
        <v>0.12988125</v>
      </c>
      <c r="CY143">
        <f>AB143</f>
        <v>399.52</v>
      </c>
      <c r="CZ143">
        <f>AF143</f>
        <v>65.709999999999994</v>
      </c>
      <c r="DA143">
        <f>AJ143</f>
        <v>6.08</v>
      </c>
      <c r="DB143">
        <v>0</v>
      </c>
    </row>
    <row r="144" spans="1:106" x14ac:dyDescent="0.2">
      <c r="A144">
        <f>ROW(Source!A68)</f>
        <v>68</v>
      </c>
      <c r="B144">
        <v>39269648</v>
      </c>
      <c r="C144">
        <v>39270909</v>
      </c>
      <c r="D144">
        <v>36805188</v>
      </c>
      <c r="E144">
        <v>1</v>
      </c>
      <c r="F144">
        <v>1</v>
      </c>
      <c r="G144">
        <v>1</v>
      </c>
      <c r="H144">
        <v>3</v>
      </c>
      <c r="I144" t="s">
        <v>1005</v>
      </c>
      <c r="J144" t="s">
        <v>1006</v>
      </c>
      <c r="K144" t="s">
        <v>1007</v>
      </c>
      <c r="L144">
        <v>1327</v>
      </c>
      <c r="N144">
        <v>1005</v>
      </c>
      <c r="O144" t="s">
        <v>79</v>
      </c>
      <c r="P144" t="s">
        <v>79</v>
      </c>
      <c r="Q144">
        <v>1</v>
      </c>
      <c r="W144">
        <v>0</v>
      </c>
      <c r="X144">
        <v>-1987926685</v>
      </c>
      <c r="Y144">
        <v>0.84</v>
      </c>
      <c r="AA144">
        <v>439.71</v>
      </c>
      <c r="AB144">
        <v>0</v>
      </c>
      <c r="AC144">
        <v>0</v>
      </c>
      <c r="AD144">
        <v>0</v>
      </c>
      <c r="AE144">
        <v>72.319999999999993</v>
      </c>
      <c r="AF144">
        <v>0</v>
      </c>
      <c r="AG144">
        <v>0</v>
      </c>
      <c r="AH144">
        <v>0</v>
      </c>
      <c r="AI144">
        <v>6.08</v>
      </c>
      <c r="AJ144">
        <v>1</v>
      </c>
      <c r="AK144">
        <v>1</v>
      </c>
      <c r="AL144">
        <v>1</v>
      </c>
      <c r="AN144">
        <v>0</v>
      </c>
      <c r="AO144">
        <v>1</v>
      </c>
      <c r="AP144">
        <v>0</v>
      </c>
      <c r="AQ144">
        <v>0</v>
      </c>
      <c r="AR144">
        <v>0</v>
      </c>
      <c r="AS144" t="s">
        <v>3</v>
      </c>
      <c r="AT144">
        <v>0.84</v>
      </c>
      <c r="AU144" t="s">
        <v>3</v>
      </c>
      <c r="AV144">
        <v>0</v>
      </c>
      <c r="AW144">
        <v>2</v>
      </c>
      <c r="AX144">
        <v>39270922</v>
      </c>
      <c r="AY144">
        <v>1</v>
      </c>
      <c r="AZ144">
        <v>0</v>
      </c>
      <c r="BA144">
        <v>149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Y144*Source!I68</f>
        <v>0.58186799999999994</v>
      </c>
      <c r="CY144">
        <f>AA144</f>
        <v>439.71</v>
      </c>
      <c r="CZ144">
        <f>AE144</f>
        <v>72.319999999999993</v>
      </c>
      <c r="DA144">
        <f>AI144</f>
        <v>6.08</v>
      </c>
      <c r="DB144">
        <v>0</v>
      </c>
    </row>
    <row r="145" spans="1:106" x14ac:dyDescent="0.2">
      <c r="A145">
        <f>ROW(Source!A68)</f>
        <v>68</v>
      </c>
      <c r="B145">
        <v>39269648</v>
      </c>
      <c r="C145">
        <v>39270909</v>
      </c>
      <c r="D145">
        <v>36805524</v>
      </c>
      <c r="E145">
        <v>1</v>
      </c>
      <c r="F145">
        <v>1</v>
      </c>
      <c r="G145">
        <v>1</v>
      </c>
      <c r="H145">
        <v>3</v>
      </c>
      <c r="I145" t="s">
        <v>1008</v>
      </c>
      <c r="J145" t="s">
        <v>1009</v>
      </c>
      <c r="K145" t="s">
        <v>1010</v>
      </c>
      <c r="L145">
        <v>1346</v>
      </c>
      <c r="N145">
        <v>1009</v>
      </c>
      <c r="O145" t="s">
        <v>260</v>
      </c>
      <c r="P145" t="s">
        <v>260</v>
      </c>
      <c r="Q145">
        <v>1</v>
      </c>
      <c r="W145">
        <v>0</v>
      </c>
      <c r="X145">
        <v>813963326</v>
      </c>
      <c r="Y145">
        <v>0.31</v>
      </c>
      <c r="AA145">
        <v>11.07</v>
      </c>
      <c r="AB145">
        <v>0</v>
      </c>
      <c r="AC145">
        <v>0</v>
      </c>
      <c r="AD145">
        <v>0</v>
      </c>
      <c r="AE145">
        <v>1.82</v>
      </c>
      <c r="AF145">
        <v>0</v>
      </c>
      <c r="AG145">
        <v>0</v>
      </c>
      <c r="AH145">
        <v>0</v>
      </c>
      <c r="AI145">
        <v>6.08</v>
      </c>
      <c r="AJ145">
        <v>1</v>
      </c>
      <c r="AK145">
        <v>1</v>
      </c>
      <c r="AL145">
        <v>1</v>
      </c>
      <c r="AN145">
        <v>0</v>
      </c>
      <c r="AO145">
        <v>1</v>
      </c>
      <c r="AP145">
        <v>0</v>
      </c>
      <c r="AQ145">
        <v>0</v>
      </c>
      <c r="AR145">
        <v>0</v>
      </c>
      <c r="AS145" t="s">
        <v>3</v>
      </c>
      <c r="AT145">
        <v>0.31</v>
      </c>
      <c r="AU145" t="s">
        <v>3</v>
      </c>
      <c r="AV145">
        <v>0</v>
      </c>
      <c r="AW145">
        <v>2</v>
      </c>
      <c r="AX145">
        <v>39270923</v>
      </c>
      <c r="AY145">
        <v>1</v>
      </c>
      <c r="AZ145">
        <v>0</v>
      </c>
      <c r="BA145">
        <v>150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Y145*Source!I68</f>
        <v>0.21473699999999998</v>
      </c>
      <c r="CY145">
        <f>AA145</f>
        <v>11.07</v>
      </c>
      <c r="CZ145">
        <f>AE145</f>
        <v>1.82</v>
      </c>
      <c r="DA145">
        <f>AI145</f>
        <v>6.08</v>
      </c>
      <c r="DB145">
        <v>0</v>
      </c>
    </row>
    <row r="146" spans="1:106" x14ac:dyDescent="0.2">
      <c r="A146">
        <f>ROW(Source!A68)</f>
        <v>68</v>
      </c>
      <c r="B146">
        <v>39269648</v>
      </c>
      <c r="C146">
        <v>39270909</v>
      </c>
      <c r="D146">
        <v>36837737</v>
      </c>
      <c r="E146">
        <v>1</v>
      </c>
      <c r="F146">
        <v>1</v>
      </c>
      <c r="G146">
        <v>1</v>
      </c>
      <c r="H146">
        <v>3</v>
      </c>
      <c r="I146" t="s">
        <v>217</v>
      </c>
      <c r="J146" t="s">
        <v>220</v>
      </c>
      <c r="K146" t="s">
        <v>218</v>
      </c>
      <c r="L146">
        <v>1348</v>
      </c>
      <c r="N146">
        <v>1009</v>
      </c>
      <c r="O146" t="s">
        <v>219</v>
      </c>
      <c r="P146" t="s">
        <v>219</v>
      </c>
      <c r="Q146">
        <v>1000</v>
      </c>
      <c r="W146">
        <v>0</v>
      </c>
      <c r="X146">
        <v>1925175695</v>
      </c>
      <c r="Y146">
        <v>0.3</v>
      </c>
      <c r="AA146">
        <v>61450.38</v>
      </c>
      <c r="AB146">
        <v>0</v>
      </c>
      <c r="AC146">
        <v>0</v>
      </c>
      <c r="AD146">
        <v>0</v>
      </c>
      <c r="AE146">
        <v>10106.969999999999</v>
      </c>
      <c r="AF146">
        <v>0</v>
      </c>
      <c r="AG146">
        <v>0</v>
      </c>
      <c r="AH146">
        <v>0</v>
      </c>
      <c r="AI146">
        <v>6.08</v>
      </c>
      <c r="AJ146">
        <v>1</v>
      </c>
      <c r="AK146">
        <v>1</v>
      </c>
      <c r="AL146">
        <v>1</v>
      </c>
      <c r="AN146">
        <v>0</v>
      </c>
      <c r="AO146">
        <v>0</v>
      </c>
      <c r="AP146">
        <v>0</v>
      </c>
      <c r="AQ146">
        <v>0</v>
      </c>
      <c r="AR146">
        <v>0</v>
      </c>
      <c r="AS146" t="s">
        <v>3</v>
      </c>
      <c r="AT146">
        <v>0.3</v>
      </c>
      <c r="AU146" t="s">
        <v>3</v>
      </c>
      <c r="AV146">
        <v>0</v>
      </c>
      <c r="AW146">
        <v>1</v>
      </c>
      <c r="AX146">
        <v>-1</v>
      </c>
      <c r="AY146">
        <v>0</v>
      </c>
      <c r="AZ146">
        <v>0</v>
      </c>
      <c r="BA146" t="s">
        <v>3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Y146*Source!I68</f>
        <v>0.20780999999999999</v>
      </c>
      <c r="CY146">
        <f>AA146</f>
        <v>61450.38</v>
      </c>
      <c r="CZ146">
        <f>AE146</f>
        <v>10106.969999999999</v>
      </c>
      <c r="DA146">
        <f>AI146</f>
        <v>6.08</v>
      </c>
      <c r="DB146">
        <v>0</v>
      </c>
    </row>
    <row r="147" spans="1:106" x14ac:dyDescent="0.2">
      <c r="A147">
        <f>ROW(Source!A68)</f>
        <v>68</v>
      </c>
      <c r="B147">
        <v>39269648</v>
      </c>
      <c r="C147">
        <v>39270909</v>
      </c>
      <c r="D147">
        <v>36839220</v>
      </c>
      <c r="E147">
        <v>1</v>
      </c>
      <c r="F147">
        <v>1</v>
      </c>
      <c r="G147">
        <v>1</v>
      </c>
      <c r="H147">
        <v>3</v>
      </c>
      <c r="I147" t="s">
        <v>1011</v>
      </c>
      <c r="J147" t="s">
        <v>1012</v>
      </c>
      <c r="K147" t="s">
        <v>1013</v>
      </c>
      <c r="L147">
        <v>1348</v>
      </c>
      <c r="N147">
        <v>1009</v>
      </c>
      <c r="O147" t="s">
        <v>219</v>
      </c>
      <c r="P147" t="s">
        <v>219</v>
      </c>
      <c r="Q147">
        <v>1000</v>
      </c>
      <c r="W147">
        <v>0</v>
      </c>
      <c r="X147">
        <v>181729109</v>
      </c>
      <c r="Y147">
        <v>5.0999999999999997E-2</v>
      </c>
      <c r="AA147">
        <v>69294.37</v>
      </c>
      <c r="AB147">
        <v>0</v>
      </c>
      <c r="AC147">
        <v>0</v>
      </c>
      <c r="AD147">
        <v>0</v>
      </c>
      <c r="AE147">
        <v>11397.1</v>
      </c>
      <c r="AF147">
        <v>0</v>
      </c>
      <c r="AG147">
        <v>0</v>
      </c>
      <c r="AH147">
        <v>0</v>
      </c>
      <c r="AI147">
        <v>6.08</v>
      </c>
      <c r="AJ147">
        <v>1</v>
      </c>
      <c r="AK147">
        <v>1</v>
      </c>
      <c r="AL147">
        <v>1</v>
      </c>
      <c r="AN147">
        <v>0</v>
      </c>
      <c r="AO147">
        <v>1</v>
      </c>
      <c r="AP147">
        <v>0</v>
      </c>
      <c r="AQ147">
        <v>0</v>
      </c>
      <c r="AR147">
        <v>0</v>
      </c>
      <c r="AS147" t="s">
        <v>3</v>
      </c>
      <c r="AT147">
        <v>5.0999999999999997E-2</v>
      </c>
      <c r="AU147" t="s">
        <v>3</v>
      </c>
      <c r="AV147">
        <v>0</v>
      </c>
      <c r="AW147">
        <v>2</v>
      </c>
      <c r="AX147">
        <v>39270926</v>
      </c>
      <c r="AY147">
        <v>1</v>
      </c>
      <c r="AZ147">
        <v>0</v>
      </c>
      <c r="BA147">
        <v>153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Y147*Source!I68</f>
        <v>3.5327699999999997E-2</v>
      </c>
      <c r="CY147">
        <f>AA147</f>
        <v>69294.37</v>
      </c>
      <c r="CZ147">
        <f>AE147</f>
        <v>11397.1</v>
      </c>
      <c r="DA147">
        <f>AI147</f>
        <v>6.08</v>
      </c>
      <c r="DB147">
        <v>0</v>
      </c>
    </row>
    <row r="148" spans="1:106" x14ac:dyDescent="0.2">
      <c r="A148">
        <f>ROW(Source!A70)</f>
        <v>70</v>
      </c>
      <c r="B148">
        <v>39269648</v>
      </c>
      <c r="C148">
        <v>39271647</v>
      </c>
      <c r="D148">
        <v>37071037</v>
      </c>
      <c r="E148">
        <v>1</v>
      </c>
      <c r="F148">
        <v>1</v>
      </c>
      <c r="G148">
        <v>1</v>
      </c>
      <c r="H148">
        <v>1</v>
      </c>
      <c r="I148" t="s">
        <v>992</v>
      </c>
      <c r="J148" t="s">
        <v>3</v>
      </c>
      <c r="K148" t="s">
        <v>993</v>
      </c>
      <c r="L148">
        <v>1191</v>
      </c>
      <c r="N148">
        <v>1013</v>
      </c>
      <c r="O148" t="s">
        <v>878</v>
      </c>
      <c r="P148" t="s">
        <v>878</v>
      </c>
      <c r="Q148">
        <v>1</v>
      </c>
      <c r="W148">
        <v>0</v>
      </c>
      <c r="X148">
        <v>1069510174</v>
      </c>
      <c r="Y148">
        <v>7.5324999999999989</v>
      </c>
      <c r="AA148">
        <v>0</v>
      </c>
      <c r="AB148">
        <v>0</v>
      </c>
      <c r="AC148">
        <v>0</v>
      </c>
      <c r="AD148">
        <v>58.49</v>
      </c>
      <c r="AE148">
        <v>0</v>
      </c>
      <c r="AF148">
        <v>0</v>
      </c>
      <c r="AG148">
        <v>0</v>
      </c>
      <c r="AH148">
        <v>9.6199999999999992</v>
      </c>
      <c r="AI148">
        <v>1</v>
      </c>
      <c r="AJ148">
        <v>1</v>
      </c>
      <c r="AK148">
        <v>1</v>
      </c>
      <c r="AL148">
        <v>6.08</v>
      </c>
      <c r="AN148">
        <v>0</v>
      </c>
      <c r="AO148">
        <v>1</v>
      </c>
      <c r="AP148">
        <v>1</v>
      </c>
      <c r="AQ148">
        <v>0</v>
      </c>
      <c r="AR148">
        <v>0</v>
      </c>
      <c r="AS148" t="s">
        <v>3</v>
      </c>
      <c r="AT148">
        <v>6.55</v>
      </c>
      <c r="AU148" t="s">
        <v>82</v>
      </c>
      <c r="AV148">
        <v>1</v>
      </c>
      <c r="AW148">
        <v>2</v>
      </c>
      <c r="AX148">
        <v>39271648</v>
      </c>
      <c r="AY148">
        <v>1</v>
      </c>
      <c r="AZ148">
        <v>0</v>
      </c>
      <c r="BA148">
        <v>154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Y148*Source!I70</f>
        <v>51.808534999999992</v>
      </c>
      <c r="CY148">
        <f>AD148</f>
        <v>58.49</v>
      </c>
      <c r="CZ148">
        <f>AH148</f>
        <v>9.6199999999999992</v>
      </c>
      <c r="DA148">
        <f>AL148</f>
        <v>6.08</v>
      </c>
      <c r="DB148">
        <v>0</v>
      </c>
    </row>
    <row r="149" spans="1:106" x14ac:dyDescent="0.2">
      <c r="A149">
        <f>ROW(Source!A70)</f>
        <v>70</v>
      </c>
      <c r="B149">
        <v>39269648</v>
      </c>
      <c r="C149">
        <v>39271647</v>
      </c>
      <c r="D149">
        <v>37064876</v>
      </c>
      <c r="E149">
        <v>1</v>
      </c>
      <c r="F149">
        <v>1</v>
      </c>
      <c r="G149">
        <v>1</v>
      </c>
      <c r="H149">
        <v>1</v>
      </c>
      <c r="I149" t="s">
        <v>879</v>
      </c>
      <c r="J149" t="s">
        <v>3</v>
      </c>
      <c r="K149" t="s">
        <v>880</v>
      </c>
      <c r="L149">
        <v>1191</v>
      </c>
      <c r="N149">
        <v>1013</v>
      </c>
      <c r="O149" t="s">
        <v>878</v>
      </c>
      <c r="P149" t="s">
        <v>878</v>
      </c>
      <c r="Q149">
        <v>1</v>
      </c>
      <c r="W149">
        <v>0</v>
      </c>
      <c r="X149">
        <v>-1417349443</v>
      </c>
      <c r="Y149">
        <v>0.02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1</v>
      </c>
      <c r="AJ149">
        <v>1</v>
      </c>
      <c r="AK149">
        <v>6.08</v>
      </c>
      <c r="AL149">
        <v>1</v>
      </c>
      <c r="AN149">
        <v>0</v>
      </c>
      <c r="AO149">
        <v>1</v>
      </c>
      <c r="AP149">
        <v>0</v>
      </c>
      <c r="AQ149">
        <v>0</v>
      </c>
      <c r="AR149">
        <v>0</v>
      </c>
      <c r="AS149" t="s">
        <v>3</v>
      </c>
      <c r="AT149">
        <v>0.02</v>
      </c>
      <c r="AU149" t="s">
        <v>3</v>
      </c>
      <c r="AV149">
        <v>2</v>
      </c>
      <c r="AW149">
        <v>2</v>
      </c>
      <c r="AX149">
        <v>39271649</v>
      </c>
      <c r="AY149">
        <v>1</v>
      </c>
      <c r="AZ149">
        <v>2048</v>
      </c>
      <c r="BA149">
        <v>155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Y149*Source!I70</f>
        <v>0.13756000000000002</v>
      </c>
      <c r="CY149">
        <f>AD149</f>
        <v>0</v>
      </c>
      <c r="CZ149">
        <f>AH149</f>
        <v>0</v>
      </c>
      <c r="DA149">
        <f>AL149</f>
        <v>1</v>
      </c>
      <c r="DB149">
        <v>0</v>
      </c>
    </row>
    <row r="150" spans="1:106" x14ac:dyDescent="0.2">
      <c r="A150">
        <f>ROW(Source!A70)</f>
        <v>70</v>
      </c>
      <c r="B150">
        <v>39269648</v>
      </c>
      <c r="C150">
        <v>39271647</v>
      </c>
      <c r="D150">
        <v>36882452</v>
      </c>
      <c r="E150">
        <v>1</v>
      </c>
      <c r="F150">
        <v>1</v>
      </c>
      <c r="G150">
        <v>1</v>
      </c>
      <c r="H150">
        <v>2</v>
      </c>
      <c r="I150" t="s">
        <v>881</v>
      </c>
      <c r="J150" t="s">
        <v>882</v>
      </c>
      <c r="K150" t="s">
        <v>883</v>
      </c>
      <c r="L150">
        <v>1368</v>
      </c>
      <c r="N150">
        <v>1011</v>
      </c>
      <c r="O150" t="s">
        <v>884</v>
      </c>
      <c r="P150" t="s">
        <v>884</v>
      </c>
      <c r="Q150">
        <v>1</v>
      </c>
      <c r="W150">
        <v>0</v>
      </c>
      <c r="X150">
        <v>1188625873</v>
      </c>
      <c r="Y150">
        <v>1.2500000000000001E-2</v>
      </c>
      <c r="AA150">
        <v>0</v>
      </c>
      <c r="AB150">
        <v>190.06</v>
      </c>
      <c r="AC150">
        <v>13.5</v>
      </c>
      <c r="AD150">
        <v>0</v>
      </c>
      <c r="AE150">
        <v>0</v>
      </c>
      <c r="AF150">
        <v>31.26</v>
      </c>
      <c r="AG150">
        <v>13.5</v>
      </c>
      <c r="AH150">
        <v>0</v>
      </c>
      <c r="AI150">
        <v>1</v>
      </c>
      <c r="AJ150">
        <v>6.08</v>
      </c>
      <c r="AK150">
        <v>1</v>
      </c>
      <c r="AL150">
        <v>1</v>
      </c>
      <c r="AN150">
        <v>0</v>
      </c>
      <c r="AO150">
        <v>1</v>
      </c>
      <c r="AP150">
        <v>1</v>
      </c>
      <c r="AQ150">
        <v>0</v>
      </c>
      <c r="AR150">
        <v>0</v>
      </c>
      <c r="AS150" t="s">
        <v>3</v>
      </c>
      <c r="AT150">
        <v>0.01</v>
      </c>
      <c r="AU150" t="s">
        <v>81</v>
      </c>
      <c r="AV150">
        <v>0</v>
      </c>
      <c r="AW150">
        <v>2</v>
      </c>
      <c r="AX150">
        <v>39271650</v>
      </c>
      <c r="AY150">
        <v>1</v>
      </c>
      <c r="AZ150">
        <v>0</v>
      </c>
      <c r="BA150">
        <v>156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Y150*Source!I70</f>
        <v>8.597500000000001E-2</v>
      </c>
      <c r="CY150">
        <f>AB150</f>
        <v>190.06</v>
      </c>
      <c r="CZ150">
        <f>AF150</f>
        <v>31.26</v>
      </c>
      <c r="DA150">
        <f>AJ150</f>
        <v>6.08</v>
      </c>
      <c r="DB150">
        <v>0</v>
      </c>
    </row>
    <row r="151" spans="1:106" x14ac:dyDescent="0.2">
      <c r="A151">
        <f>ROW(Source!A70)</f>
        <v>70</v>
      </c>
      <c r="B151">
        <v>39269648</v>
      </c>
      <c r="C151">
        <v>39271647</v>
      </c>
      <c r="D151">
        <v>36883554</v>
      </c>
      <c r="E151">
        <v>1</v>
      </c>
      <c r="F151">
        <v>1</v>
      </c>
      <c r="G151">
        <v>1</v>
      </c>
      <c r="H151">
        <v>2</v>
      </c>
      <c r="I151" t="s">
        <v>895</v>
      </c>
      <c r="J151" t="s">
        <v>896</v>
      </c>
      <c r="K151" t="s">
        <v>897</v>
      </c>
      <c r="L151">
        <v>1368</v>
      </c>
      <c r="N151">
        <v>1011</v>
      </c>
      <c r="O151" t="s">
        <v>884</v>
      </c>
      <c r="P151" t="s">
        <v>884</v>
      </c>
      <c r="Q151">
        <v>1</v>
      </c>
      <c r="W151">
        <v>0</v>
      </c>
      <c r="X151">
        <v>1372534845</v>
      </c>
      <c r="Y151">
        <v>1.2500000000000001E-2</v>
      </c>
      <c r="AA151">
        <v>0</v>
      </c>
      <c r="AB151">
        <v>399.52</v>
      </c>
      <c r="AC151">
        <v>11.6</v>
      </c>
      <c r="AD151">
        <v>0</v>
      </c>
      <c r="AE151">
        <v>0</v>
      </c>
      <c r="AF151">
        <v>65.709999999999994</v>
      </c>
      <c r="AG151">
        <v>11.6</v>
      </c>
      <c r="AH151">
        <v>0</v>
      </c>
      <c r="AI151">
        <v>1</v>
      </c>
      <c r="AJ151">
        <v>6.08</v>
      </c>
      <c r="AK151">
        <v>1</v>
      </c>
      <c r="AL151">
        <v>1</v>
      </c>
      <c r="AN151">
        <v>0</v>
      </c>
      <c r="AO151">
        <v>1</v>
      </c>
      <c r="AP151">
        <v>1</v>
      </c>
      <c r="AQ151">
        <v>0</v>
      </c>
      <c r="AR151">
        <v>0</v>
      </c>
      <c r="AS151" t="s">
        <v>3</v>
      </c>
      <c r="AT151">
        <v>0.01</v>
      </c>
      <c r="AU151" t="s">
        <v>81</v>
      </c>
      <c r="AV151">
        <v>0</v>
      </c>
      <c r="AW151">
        <v>2</v>
      </c>
      <c r="AX151">
        <v>39271651</v>
      </c>
      <c r="AY151">
        <v>1</v>
      </c>
      <c r="AZ151">
        <v>0</v>
      </c>
      <c r="BA151">
        <v>157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Y151*Source!I70</f>
        <v>8.597500000000001E-2</v>
      </c>
      <c r="CY151">
        <f>AB151</f>
        <v>399.52</v>
      </c>
      <c r="CZ151">
        <f>AF151</f>
        <v>65.709999999999994</v>
      </c>
      <c r="DA151">
        <f>AJ151</f>
        <v>6.08</v>
      </c>
      <c r="DB151">
        <v>0</v>
      </c>
    </row>
    <row r="152" spans="1:106" x14ac:dyDescent="0.2">
      <c r="A152">
        <f>ROW(Source!A70)</f>
        <v>70</v>
      </c>
      <c r="B152">
        <v>39269648</v>
      </c>
      <c r="C152">
        <v>39271647</v>
      </c>
      <c r="D152">
        <v>36805524</v>
      </c>
      <c r="E152">
        <v>1</v>
      </c>
      <c r="F152">
        <v>1</v>
      </c>
      <c r="G152">
        <v>1</v>
      </c>
      <c r="H152">
        <v>3</v>
      </c>
      <c r="I152" t="s">
        <v>1008</v>
      </c>
      <c r="J152" t="s">
        <v>1009</v>
      </c>
      <c r="K152" t="s">
        <v>1010</v>
      </c>
      <c r="L152">
        <v>1346</v>
      </c>
      <c r="N152">
        <v>1009</v>
      </c>
      <c r="O152" t="s">
        <v>260</v>
      </c>
      <c r="P152" t="s">
        <v>260</v>
      </c>
      <c r="Q152">
        <v>1</v>
      </c>
      <c r="W152">
        <v>0</v>
      </c>
      <c r="X152">
        <v>813963326</v>
      </c>
      <c r="Y152">
        <v>0.1</v>
      </c>
      <c r="AA152">
        <v>11.07</v>
      </c>
      <c r="AB152">
        <v>0</v>
      </c>
      <c r="AC152">
        <v>0</v>
      </c>
      <c r="AD152">
        <v>0</v>
      </c>
      <c r="AE152">
        <v>1.82</v>
      </c>
      <c r="AF152">
        <v>0</v>
      </c>
      <c r="AG152">
        <v>0</v>
      </c>
      <c r="AH152">
        <v>0</v>
      </c>
      <c r="AI152">
        <v>6.08</v>
      </c>
      <c r="AJ152">
        <v>1</v>
      </c>
      <c r="AK152">
        <v>1</v>
      </c>
      <c r="AL152">
        <v>1</v>
      </c>
      <c r="AN152">
        <v>0</v>
      </c>
      <c r="AO152">
        <v>1</v>
      </c>
      <c r="AP152">
        <v>0</v>
      </c>
      <c r="AQ152">
        <v>0</v>
      </c>
      <c r="AR152">
        <v>0</v>
      </c>
      <c r="AS152" t="s">
        <v>3</v>
      </c>
      <c r="AT152">
        <v>0.1</v>
      </c>
      <c r="AU152" t="s">
        <v>3</v>
      </c>
      <c r="AV152">
        <v>0</v>
      </c>
      <c r="AW152">
        <v>2</v>
      </c>
      <c r="AX152">
        <v>39271652</v>
      </c>
      <c r="AY152">
        <v>1</v>
      </c>
      <c r="AZ152">
        <v>0</v>
      </c>
      <c r="BA152">
        <v>158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Y152*Source!I70</f>
        <v>0.68780000000000008</v>
      </c>
      <c r="CY152">
        <f>AA152</f>
        <v>11.07</v>
      </c>
      <c r="CZ152">
        <f>AE152</f>
        <v>1.82</v>
      </c>
      <c r="DA152">
        <f>AI152</f>
        <v>6.08</v>
      </c>
      <c r="DB152">
        <v>0</v>
      </c>
    </row>
    <row r="153" spans="1:106" x14ac:dyDescent="0.2">
      <c r="A153">
        <f>ROW(Source!A70)</f>
        <v>70</v>
      </c>
      <c r="B153">
        <v>39269648</v>
      </c>
      <c r="C153">
        <v>39271647</v>
      </c>
      <c r="D153">
        <v>36837722</v>
      </c>
      <c r="E153">
        <v>1</v>
      </c>
      <c r="F153">
        <v>1</v>
      </c>
      <c r="G153">
        <v>1</v>
      </c>
      <c r="H153">
        <v>3</v>
      </c>
      <c r="I153" t="s">
        <v>226</v>
      </c>
      <c r="J153" t="s">
        <v>229</v>
      </c>
      <c r="K153" t="s">
        <v>227</v>
      </c>
      <c r="L153">
        <v>1296</v>
      </c>
      <c r="N153">
        <v>1002</v>
      </c>
      <c r="O153" t="s">
        <v>228</v>
      </c>
      <c r="P153" t="s">
        <v>228</v>
      </c>
      <c r="Q153">
        <v>1</v>
      </c>
      <c r="W153">
        <v>0</v>
      </c>
      <c r="X153">
        <v>-1467436823</v>
      </c>
      <c r="Y153">
        <v>13</v>
      </c>
      <c r="AA153">
        <v>115.28</v>
      </c>
      <c r="AB153">
        <v>0</v>
      </c>
      <c r="AC153">
        <v>0</v>
      </c>
      <c r="AD153">
        <v>0</v>
      </c>
      <c r="AE153">
        <v>18.96</v>
      </c>
      <c r="AF153">
        <v>0</v>
      </c>
      <c r="AG153">
        <v>0</v>
      </c>
      <c r="AH153">
        <v>0</v>
      </c>
      <c r="AI153">
        <v>6.08</v>
      </c>
      <c r="AJ153">
        <v>1</v>
      </c>
      <c r="AK153">
        <v>1</v>
      </c>
      <c r="AL153">
        <v>1</v>
      </c>
      <c r="AN153">
        <v>0</v>
      </c>
      <c r="AO153">
        <v>0</v>
      </c>
      <c r="AP153">
        <v>0</v>
      </c>
      <c r="AQ153">
        <v>0</v>
      </c>
      <c r="AR153">
        <v>0</v>
      </c>
      <c r="AS153" t="s">
        <v>3</v>
      </c>
      <c r="AT153">
        <v>13</v>
      </c>
      <c r="AU153" t="s">
        <v>3</v>
      </c>
      <c r="AV153">
        <v>0</v>
      </c>
      <c r="AW153">
        <v>1</v>
      </c>
      <c r="AX153">
        <v>-1</v>
      </c>
      <c r="AY153">
        <v>0</v>
      </c>
      <c r="AZ153">
        <v>0</v>
      </c>
      <c r="BA153" t="s">
        <v>3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Y153*Source!I70</f>
        <v>89.414000000000001</v>
      </c>
      <c r="CY153">
        <f>AA153</f>
        <v>115.28</v>
      </c>
      <c r="CZ153">
        <f>AE153</f>
        <v>18.96</v>
      </c>
      <c r="DA153">
        <f>AI153</f>
        <v>6.08</v>
      </c>
      <c r="DB153">
        <v>0</v>
      </c>
    </row>
    <row r="154" spans="1:106" x14ac:dyDescent="0.2">
      <c r="A154">
        <f>ROW(Source!A70)</f>
        <v>70</v>
      </c>
      <c r="B154">
        <v>39269648</v>
      </c>
      <c r="C154">
        <v>39271647</v>
      </c>
      <c r="D154">
        <v>36797079</v>
      </c>
      <c r="E154">
        <v>17</v>
      </c>
      <c r="F154">
        <v>1</v>
      </c>
      <c r="G154">
        <v>1</v>
      </c>
      <c r="H154">
        <v>3</v>
      </c>
      <c r="I154" t="s">
        <v>231</v>
      </c>
      <c r="J154" t="s">
        <v>3</v>
      </c>
      <c r="K154" t="s">
        <v>232</v>
      </c>
      <c r="L154">
        <v>1348</v>
      </c>
      <c r="N154">
        <v>1009</v>
      </c>
      <c r="O154" t="s">
        <v>219</v>
      </c>
      <c r="P154" t="s">
        <v>219</v>
      </c>
      <c r="Q154">
        <v>1000</v>
      </c>
      <c r="W154">
        <v>0</v>
      </c>
      <c r="X154">
        <v>-1212923053</v>
      </c>
      <c r="Y154">
        <v>1.2999999999999999E-2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6.08</v>
      </c>
      <c r="AJ154">
        <v>1</v>
      </c>
      <c r="AK154">
        <v>1</v>
      </c>
      <c r="AL154">
        <v>1</v>
      </c>
      <c r="AN154">
        <v>0</v>
      </c>
      <c r="AO154">
        <v>0</v>
      </c>
      <c r="AP154">
        <v>0</v>
      </c>
      <c r="AQ154">
        <v>0</v>
      </c>
      <c r="AR154">
        <v>0</v>
      </c>
      <c r="AS154" t="s">
        <v>3</v>
      </c>
      <c r="AT154">
        <v>1.2999999999999999E-2</v>
      </c>
      <c r="AU154" t="s">
        <v>3</v>
      </c>
      <c r="AV154">
        <v>0</v>
      </c>
      <c r="AW154">
        <v>2</v>
      </c>
      <c r="AX154">
        <v>39271653</v>
      </c>
      <c r="AY154">
        <v>1</v>
      </c>
      <c r="AZ154">
        <v>0</v>
      </c>
      <c r="BA154">
        <v>159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Y154*Source!I70</f>
        <v>8.9413999999999993E-2</v>
      </c>
      <c r="CY154">
        <f>AA154</f>
        <v>0</v>
      </c>
      <c r="CZ154">
        <f>AE154</f>
        <v>0</v>
      </c>
      <c r="DA154">
        <f>AI154</f>
        <v>6.08</v>
      </c>
      <c r="DB154">
        <v>0</v>
      </c>
    </row>
    <row r="155" spans="1:106" x14ac:dyDescent="0.2">
      <c r="A155">
        <f>ROW(Source!A73)</f>
        <v>73</v>
      </c>
      <c r="B155">
        <v>39269648</v>
      </c>
      <c r="C155">
        <v>39270928</v>
      </c>
      <c r="D155">
        <v>37069580</v>
      </c>
      <c r="E155">
        <v>1</v>
      </c>
      <c r="F155">
        <v>1</v>
      </c>
      <c r="G155">
        <v>1</v>
      </c>
      <c r="H155">
        <v>1</v>
      </c>
      <c r="I155" t="s">
        <v>1014</v>
      </c>
      <c r="J155" t="s">
        <v>3</v>
      </c>
      <c r="K155" t="s">
        <v>1015</v>
      </c>
      <c r="L155">
        <v>1191</v>
      </c>
      <c r="N155">
        <v>1013</v>
      </c>
      <c r="O155" t="s">
        <v>878</v>
      </c>
      <c r="P155" t="s">
        <v>878</v>
      </c>
      <c r="Q155">
        <v>1</v>
      </c>
      <c r="W155">
        <v>0</v>
      </c>
      <c r="X155">
        <v>1010519658</v>
      </c>
      <c r="Y155">
        <v>29.6</v>
      </c>
      <c r="AA155">
        <v>0</v>
      </c>
      <c r="AB155">
        <v>0</v>
      </c>
      <c r="AC155">
        <v>0</v>
      </c>
      <c r="AD155">
        <v>52.53</v>
      </c>
      <c r="AE155">
        <v>0</v>
      </c>
      <c r="AF155">
        <v>0</v>
      </c>
      <c r="AG155">
        <v>0</v>
      </c>
      <c r="AH155">
        <v>8.64</v>
      </c>
      <c r="AI155">
        <v>1</v>
      </c>
      <c r="AJ155">
        <v>1</v>
      </c>
      <c r="AK155">
        <v>1</v>
      </c>
      <c r="AL155">
        <v>6.08</v>
      </c>
      <c r="AN155">
        <v>0</v>
      </c>
      <c r="AO155">
        <v>1</v>
      </c>
      <c r="AP155">
        <v>0</v>
      </c>
      <c r="AQ155">
        <v>0</v>
      </c>
      <c r="AR155">
        <v>0</v>
      </c>
      <c r="AS155" t="s">
        <v>3</v>
      </c>
      <c r="AT155">
        <v>29.6</v>
      </c>
      <c r="AU155" t="s">
        <v>3</v>
      </c>
      <c r="AV155">
        <v>1</v>
      </c>
      <c r="AW155">
        <v>2</v>
      </c>
      <c r="AX155">
        <v>39270942</v>
      </c>
      <c r="AY155">
        <v>1</v>
      </c>
      <c r="AZ155">
        <v>0</v>
      </c>
      <c r="BA155">
        <v>160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Y155*Source!I73</f>
        <v>203.58880000000002</v>
      </c>
      <c r="CY155">
        <f>AD155</f>
        <v>52.53</v>
      </c>
      <c r="CZ155">
        <f>AH155</f>
        <v>8.64</v>
      </c>
      <c r="DA155">
        <f>AL155</f>
        <v>6.08</v>
      </c>
      <c r="DB155">
        <v>0</v>
      </c>
    </row>
    <row r="156" spans="1:106" x14ac:dyDescent="0.2">
      <c r="A156">
        <f>ROW(Source!A73)</f>
        <v>73</v>
      </c>
      <c r="B156">
        <v>39269648</v>
      </c>
      <c r="C156">
        <v>39270928</v>
      </c>
      <c r="D156">
        <v>37064876</v>
      </c>
      <c r="E156">
        <v>1</v>
      </c>
      <c r="F156">
        <v>1</v>
      </c>
      <c r="G156">
        <v>1</v>
      </c>
      <c r="H156">
        <v>1</v>
      </c>
      <c r="I156" t="s">
        <v>879</v>
      </c>
      <c r="J156" t="s">
        <v>3</v>
      </c>
      <c r="K156" t="s">
        <v>880</v>
      </c>
      <c r="L156">
        <v>1191</v>
      </c>
      <c r="N156">
        <v>1013</v>
      </c>
      <c r="O156" t="s">
        <v>878</v>
      </c>
      <c r="P156" t="s">
        <v>878</v>
      </c>
      <c r="Q156">
        <v>1</v>
      </c>
      <c r="W156">
        <v>0</v>
      </c>
      <c r="X156">
        <v>-1417349443</v>
      </c>
      <c r="Y156">
        <v>0.16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1</v>
      </c>
      <c r="AJ156">
        <v>1</v>
      </c>
      <c r="AK156">
        <v>6.08</v>
      </c>
      <c r="AL156">
        <v>1</v>
      </c>
      <c r="AN156">
        <v>0</v>
      </c>
      <c r="AO156">
        <v>1</v>
      </c>
      <c r="AP156">
        <v>0</v>
      </c>
      <c r="AQ156">
        <v>0</v>
      </c>
      <c r="AR156">
        <v>0</v>
      </c>
      <c r="AS156" t="s">
        <v>3</v>
      </c>
      <c r="AT156">
        <v>0.16</v>
      </c>
      <c r="AU156" t="s">
        <v>3</v>
      </c>
      <c r="AV156">
        <v>2</v>
      </c>
      <c r="AW156">
        <v>2</v>
      </c>
      <c r="AX156">
        <v>39270943</v>
      </c>
      <c r="AY156">
        <v>1</v>
      </c>
      <c r="AZ156">
        <v>0</v>
      </c>
      <c r="BA156">
        <v>161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Y156*Source!I73</f>
        <v>1.1004800000000001</v>
      </c>
      <c r="CY156">
        <f>AD156</f>
        <v>0</v>
      </c>
      <c r="CZ156">
        <f>AH156</f>
        <v>0</v>
      </c>
      <c r="DA156">
        <f>AL156</f>
        <v>1</v>
      </c>
      <c r="DB156">
        <v>0</v>
      </c>
    </row>
    <row r="157" spans="1:106" x14ac:dyDescent="0.2">
      <c r="A157">
        <f>ROW(Source!A73)</f>
        <v>73</v>
      </c>
      <c r="B157">
        <v>39269648</v>
      </c>
      <c r="C157">
        <v>39270928</v>
      </c>
      <c r="D157">
        <v>36882452</v>
      </c>
      <c r="E157">
        <v>1</v>
      </c>
      <c r="F157">
        <v>1</v>
      </c>
      <c r="G157">
        <v>1</v>
      </c>
      <c r="H157">
        <v>2</v>
      </c>
      <c r="I157" t="s">
        <v>881</v>
      </c>
      <c r="J157" t="s">
        <v>882</v>
      </c>
      <c r="K157" t="s">
        <v>883</v>
      </c>
      <c r="L157">
        <v>1368</v>
      </c>
      <c r="N157">
        <v>1011</v>
      </c>
      <c r="O157" t="s">
        <v>884</v>
      </c>
      <c r="P157" t="s">
        <v>884</v>
      </c>
      <c r="Q157">
        <v>1</v>
      </c>
      <c r="W157">
        <v>0</v>
      </c>
      <c r="X157">
        <v>1188625873</v>
      </c>
      <c r="Y157">
        <v>0.1</v>
      </c>
      <c r="AA157">
        <v>0</v>
      </c>
      <c r="AB157">
        <v>190.06</v>
      </c>
      <c r="AC157">
        <v>13.5</v>
      </c>
      <c r="AD157">
        <v>0</v>
      </c>
      <c r="AE157">
        <v>0</v>
      </c>
      <c r="AF157">
        <v>31.26</v>
      </c>
      <c r="AG157">
        <v>13.5</v>
      </c>
      <c r="AH157">
        <v>0</v>
      </c>
      <c r="AI157">
        <v>1</v>
      </c>
      <c r="AJ157">
        <v>6.08</v>
      </c>
      <c r="AK157">
        <v>1</v>
      </c>
      <c r="AL157">
        <v>1</v>
      </c>
      <c r="AN157">
        <v>0</v>
      </c>
      <c r="AO157">
        <v>1</v>
      </c>
      <c r="AP157">
        <v>0</v>
      </c>
      <c r="AQ157">
        <v>0</v>
      </c>
      <c r="AR157">
        <v>0</v>
      </c>
      <c r="AS157" t="s">
        <v>3</v>
      </c>
      <c r="AT157">
        <v>0.1</v>
      </c>
      <c r="AU157" t="s">
        <v>3</v>
      </c>
      <c r="AV157">
        <v>0</v>
      </c>
      <c r="AW157">
        <v>2</v>
      </c>
      <c r="AX157">
        <v>39270944</v>
      </c>
      <c r="AY157">
        <v>1</v>
      </c>
      <c r="AZ157">
        <v>0</v>
      </c>
      <c r="BA157">
        <v>162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Y157*Source!I73</f>
        <v>0.68780000000000008</v>
      </c>
      <c r="CY157">
        <f>AB157</f>
        <v>190.06</v>
      </c>
      <c r="CZ157">
        <f>AF157</f>
        <v>31.26</v>
      </c>
      <c r="DA157">
        <f>AJ157</f>
        <v>6.08</v>
      </c>
      <c r="DB157">
        <v>0</v>
      </c>
    </row>
    <row r="158" spans="1:106" x14ac:dyDescent="0.2">
      <c r="A158">
        <f>ROW(Source!A73)</f>
        <v>73</v>
      </c>
      <c r="B158">
        <v>39269648</v>
      </c>
      <c r="C158">
        <v>39270928</v>
      </c>
      <c r="D158">
        <v>36883554</v>
      </c>
      <c r="E158">
        <v>1</v>
      </c>
      <c r="F158">
        <v>1</v>
      </c>
      <c r="G158">
        <v>1</v>
      </c>
      <c r="H158">
        <v>2</v>
      </c>
      <c r="I158" t="s">
        <v>895</v>
      </c>
      <c r="J158" t="s">
        <v>896</v>
      </c>
      <c r="K158" t="s">
        <v>897</v>
      </c>
      <c r="L158">
        <v>1368</v>
      </c>
      <c r="N158">
        <v>1011</v>
      </c>
      <c r="O158" t="s">
        <v>884</v>
      </c>
      <c r="P158" t="s">
        <v>884</v>
      </c>
      <c r="Q158">
        <v>1</v>
      </c>
      <c r="W158">
        <v>0</v>
      </c>
      <c r="X158">
        <v>1372534845</v>
      </c>
      <c r="Y158">
        <v>0.06</v>
      </c>
      <c r="AA158">
        <v>0</v>
      </c>
      <c r="AB158">
        <v>399.52</v>
      </c>
      <c r="AC158">
        <v>11.6</v>
      </c>
      <c r="AD158">
        <v>0</v>
      </c>
      <c r="AE158">
        <v>0</v>
      </c>
      <c r="AF158">
        <v>65.709999999999994</v>
      </c>
      <c r="AG158">
        <v>11.6</v>
      </c>
      <c r="AH158">
        <v>0</v>
      </c>
      <c r="AI158">
        <v>1</v>
      </c>
      <c r="AJ158">
        <v>6.08</v>
      </c>
      <c r="AK158">
        <v>1</v>
      </c>
      <c r="AL158">
        <v>1</v>
      </c>
      <c r="AN158">
        <v>0</v>
      </c>
      <c r="AO158">
        <v>1</v>
      </c>
      <c r="AP158">
        <v>0</v>
      </c>
      <c r="AQ158">
        <v>0</v>
      </c>
      <c r="AR158">
        <v>0</v>
      </c>
      <c r="AS158" t="s">
        <v>3</v>
      </c>
      <c r="AT158">
        <v>0.06</v>
      </c>
      <c r="AU158" t="s">
        <v>3</v>
      </c>
      <c r="AV158">
        <v>0</v>
      </c>
      <c r="AW158">
        <v>2</v>
      </c>
      <c r="AX158">
        <v>39270945</v>
      </c>
      <c r="AY158">
        <v>1</v>
      </c>
      <c r="AZ158">
        <v>0</v>
      </c>
      <c r="BA158">
        <v>163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Y158*Source!I73</f>
        <v>0.41267999999999999</v>
      </c>
      <c r="CY158">
        <f>AB158</f>
        <v>399.52</v>
      </c>
      <c r="CZ158">
        <f>AF158</f>
        <v>65.709999999999994</v>
      </c>
      <c r="DA158">
        <f>AJ158</f>
        <v>6.08</v>
      </c>
      <c r="DB158">
        <v>0</v>
      </c>
    </row>
    <row r="159" spans="1:106" x14ac:dyDescent="0.2">
      <c r="A159">
        <f>ROW(Source!A73)</f>
        <v>73</v>
      </c>
      <c r="B159">
        <v>39269648</v>
      </c>
      <c r="C159">
        <v>39270928</v>
      </c>
      <c r="D159">
        <v>36801792</v>
      </c>
      <c r="E159">
        <v>1</v>
      </c>
      <c r="F159">
        <v>1</v>
      </c>
      <c r="G159">
        <v>1</v>
      </c>
      <c r="H159">
        <v>3</v>
      </c>
      <c r="I159" t="s">
        <v>1016</v>
      </c>
      <c r="J159" t="s">
        <v>1017</v>
      </c>
      <c r="K159" t="s">
        <v>1018</v>
      </c>
      <c r="L159">
        <v>1339</v>
      </c>
      <c r="N159">
        <v>1007</v>
      </c>
      <c r="O159" t="s">
        <v>188</v>
      </c>
      <c r="P159" t="s">
        <v>188</v>
      </c>
      <c r="Q159">
        <v>1</v>
      </c>
      <c r="W159">
        <v>0</v>
      </c>
      <c r="X159">
        <v>-1660354250</v>
      </c>
      <c r="Y159">
        <v>0.24</v>
      </c>
      <c r="AA159">
        <v>14.84</v>
      </c>
      <c r="AB159">
        <v>0</v>
      </c>
      <c r="AC159">
        <v>0</v>
      </c>
      <c r="AD159">
        <v>0</v>
      </c>
      <c r="AE159">
        <v>2.44</v>
      </c>
      <c r="AF159">
        <v>0</v>
      </c>
      <c r="AG159">
        <v>0</v>
      </c>
      <c r="AH159">
        <v>0</v>
      </c>
      <c r="AI159">
        <v>6.08</v>
      </c>
      <c r="AJ159">
        <v>1</v>
      </c>
      <c r="AK159">
        <v>1</v>
      </c>
      <c r="AL159">
        <v>1</v>
      </c>
      <c r="AN159">
        <v>0</v>
      </c>
      <c r="AO159">
        <v>1</v>
      </c>
      <c r="AP159">
        <v>0</v>
      </c>
      <c r="AQ159">
        <v>0</v>
      </c>
      <c r="AR159">
        <v>0</v>
      </c>
      <c r="AS159" t="s">
        <v>3</v>
      </c>
      <c r="AT159">
        <v>0.24</v>
      </c>
      <c r="AU159" t="s">
        <v>3</v>
      </c>
      <c r="AV159">
        <v>0</v>
      </c>
      <c r="AW159">
        <v>2</v>
      </c>
      <c r="AX159">
        <v>39270946</v>
      </c>
      <c r="AY159">
        <v>1</v>
      </c>
      <c r="AZ159">
        <v>0</v>
      </c>
      <c r="BA159">
        <v>164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Y159*Source!I73</f>
        <v>1.65072</v>
      </c>
      <c r="CY159">
        <f t="shared" ref="CY159:CY167" si="18">AA159</f>
        <v>14.84</v>
      </c>
      <c r="CZ159">
        <f t="shared" ref="CZ159:CZ167" si="19">AE159</f>
        <v>2.44</v>
      </c>
      <c r="DA159">
        <f t="shared" ref="DA159:DA167" si="20">AI159</f>
        <v>6.08</v>
      </c>
      <c r="DB159">
        <v>0</v>
      </c>
    </row>
    <row r="160" spans="1:106" x14ac:dyDescent="0.2">
      <c r="A160">
        <f>ROW(Source!A73)</f>
        <v>73</v>
      </c>
      <c r="B160">
        <v>39269648</v>
      </c>
      <c r="C160">
        <v>39270928</v>
      </c>
      <c r="D160">
        <v>36802272</v>
      </c>
      <c r="E160">
        <v>1</v>
      </c>
      <c r="F160">
        <v>1</v>
      </c>
      <c r="G160">
        <v>1</v>
      </c>
      <c r="H160">
        <v>3</v>
      </c>
      <c r="I160" t="s">
        <v>1019</v>
      </c>
      <c r="J160" t="s">
        <v>1020</v>
      </c>
      <c r="K160" t="s">
        <v>1021</v>
      </c>
      <c r="L160">
        <v>1354</v>
      </c>
      <c r="N160">
        <v>1010</v>
      </c>
      <c r="O160" t="s">
        <v>94</v>
      </c>
      <c r="P160" t="s">
        <v>94</v>
      </c>
      <c r="Q160">
        <v>1</v>
      </c>
      <c r="W160">
        <v>0</v>
      </c>
      <c r="X160">
        <v>-1046673864</v>
      </c>
      <c r="Y160">
        <v>5.0999999999999996</v>
      </c>
      <c r="AA160">
        <v>27.36</v>
      </c>
      <c r="AB160">
        <v>0</v>
      </c>
      <c r="AC160">
        <v>0</v>
      </c>
      <c r="AD160">
        <v>0</v>
      </c>
      <c r="AE160">
        <v>4.5</v>
      </c>
      <c r="AF160">
        <v>0</v>
      </c>
      <c r="AG160">
        <v>0</v>
      </c>
      <c r="AH160">
        <v>0</v>
      </c>
      <c r="AI160">
        <v>6.08</v>
      </c>
      <c r="AJ160">
        <v>1</v>
      </c>
      <c r="AK160">
        <v>1</v>
      </c>
      <c r="AL160">
        <v>1</v>
      </c>
      <c r="AN160">
        <v>0</v>
      </c>
      <c r="AO160">
        <v>1</v>
      </c>
      <c r="AP160">
        <v>0</v>
      </c>
      <c r="AQ160">
        <v>0</v>
      </c>
      <c r="AR160">
        <v>0</v>
      </c>
      <c r="AS160" t="s">
        <v>3</v>
      </c>
      <c r="AT160">
        <v>5.0999999999999996</v>
      </c>
      <c r="AU160" t="s">
        <v>3</v>
      </c>
      <c r="AV160">
        <v>0</v>
      </c>
      <c r="AW160">
        <v>2</v>
      </c>
      <c r="AX160">
        <v>39270947</v>
      </c>
      <c r="AY160">
        <v>1</v>
      </c>
      <c r="AZ160">
        <v>0</v>
      </c>
      <c r="BA160">
        <v>165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Y160*Source!I73</f>
        <v>35.077799999999996</v>
      </c>
      <c r="CY160">
        <f t="shared" si="18"/>
        <v>27.36</v>
      </c>
      <c r="CZ160">
        <f t="shared" si="19"/>
        <v>4.5</v>
      </c>
      <c r="DA160">
        <f t="shared" si="20"/>
        <v>6.08</v>
      </c>
      <c r="DB160">
        <v>0</v>
      </c>
    </row>
    <row r="161" spans="1:106" x14ac:dyDescent="0.2">
      <c r="A161">
        <f>ROW(Source!A73)</f>
        <v>73</v>
      </c>
      <c r="B161">
        <v>39269648</v>
      </c>
      <c r="C161">
        <v>39270928</v>
      </c>
      <c r="D161">
        <v>36802521</v>
      </c>
      <c r="E161">
        <v>1</v>
      </c>
      <c r="F161">
        <v>1</v>
      </c>
      <c r="G161">
        <v>1</v>
      </c>
      <c r="H161">
        <v>3</v>
      </c>
      <c r="I161" t="s">
        <v>1022</v>
      </c>
      <c r="J161" t="s">
        <v>1023</v>
      </c>
      <c r="K161" t="s">
        <v>1024</v>
      </c>
      <c r="L161">
        <v>1348</v>
      </c>
      <c r="N161">
        <v>1009</v>
      </c>
      <c r="O161" t="s">
        <v>219</v>
      </c>
      <c r="P161" t="s">
        <v>219</v>
      </c>
      <c r="Q161">
        <v>1000</v>
      </c>
      <c r="W161">
        <v>0</v>
      </c>
      <c r="X161">
        <v>-526970962</v>
      </c>
      <c r="Y161">
        <v>2.5499999999999998E-2</v>
      </c>
      <c r="AA161">
        <v>3565.74</v>
      </c>
      <c r="AB161">
        <v>0</v>
      </c>
      <c r="AC161">
        <v>0</v>
      </c>
      <c r="AD161">
        <v>0</v>
      </c>
      <c r="AE161">
        <v>586.47</v>
      </c>
      <c r="AF161">
        <v>0</v>
      </c>
      <c r="AG161">
        <v>0</v>
      </c>
      <c r="AH161">
        <v>0</v>
      </c>
      <c r="AI161">
        <v>6.08</v>
      </c>
      <c r="AJ161">
        <v>1</v>
      </c>
      <c r="AK161">
        <v>1</v>
      </c>
      <c r="AL161">
        <v>1</v>
      </c>
      <c r="AN161">
        <v>0</v>
      </c>
      <c r="AO161">
        <v>1</v>
      </c>
      <c r="AP161">
        <v>0</v>
      </c>
      <c r="AQ161">
        <v>0</v>
      </c>
      <c r="AR161">
        <v>0</v>
      </c>
      <c r="AS161" t="s">
        <v>3</v>
      </c>
      <c r="AT161">
        <v>2.5499999999999998E-2</v>
      </c>
      <c r="AU161" t="s">
        <v>3</v>
      </c>
      <c r="AV161">
        <v>0</v>
      </c>
      <c r="AW161">
        <v>2</v>
      </c>
      <c r="AX161">
        <v>39270948</v>
      </c>
      <c r="AY161">
        <v>1</v>
      </c>
      <c r="AZ161">
        <v>0</v>
      </c>
      <c r="BA161">
        <v>166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Y161*Source!I73</f>
        <v>0.17538899999999999</v>
      </c>
      <c r="CY161">
        <f t="shared" si="18"/>
        <v>3565.74</v>
      </c>
      <c r="CZ161">
        <f t="shared" si="19"/>
        <v>586.47</v>
      </c>
      <c r="DA161">
        <f t="shared" si="20"/>
        <v>6.08</v>
      </c>
      <c r="DB161">
        <v>0</v>
      </c>
    </row>
    <row r="162" spans="1:106" x14ac:dyDescent="0.2">
      <c r="A162">
        <f>ROW(Source!A73)</f>
        <v>73</v>
      </c>
      <c r="B162">
        <v>39269648</v>
      </c>
      <c r="C162">
        <v>39270928</v>
      </c>
      <c r="D162">
        <v>36805188</v>
      </c>
      <c r="E162">
        <v>1</v>
      </c>
      <c r="F162">
        <v>1</v>
      </c>
      <c r="G162">
        <v>1</v>
      </c>
      <c r="H162">
        <v>3</v>
      </c>
      <c r="I162" t="s">
        <v>1005</v>
      </c>
      <c r="J162" t="s">
        <v>1006</v>
      </c>
      <c r="K162" t="s">
        <v>1007</v>
      </c>
      <c r="L162">
        <v>1327</v>
      </c>
      <c r="N162">
        <v>1005</v>
      </c>
      <c r="O162" t="s">
        <v>79</v>
      </c>
      <c r="P162" t="s">
        <v>79</v>
      </c>
      <c r="Q162">
        <v>1</v>
      </c>
      <c r="W162">
        <v>0</v>
      </c>
      <c r="X162">
        <v>-1987926685</v>
      </c>
      <c r="Y162">
        <v>1.6</v>
      </c>
      <c r="AA162">
        <v>439.71</v>
      </c>
      <c r="AB162">
        <v>0</v>
      </c>
      <c r="AC162">
        <v>0</v>
      </c>
      <c r="AD162">
        <v>0</v>
      </c>
      <c r="AE162">
        <v>72.319999999999993</v>
      </c>
      <c r="AF162">
        <v>0</v>
      </c>
      <c r="AG162">
        <v>0</v>
      </c>
      <c r="AH162">
        <v>0</v>
      </c>
      <c r="AI162">
        <v>6.08</v>
      </c>
      <c r="AJ162">
        <v>1</v>
      </c>
      <c r="AK162">
        <v>1</v>
      </c>
      <c r="AL162">
        <v>1</v>
      </c>
      <c r="AN162">
        <v>0</v>
      </c>
      <c r="AO162">
        <v>1</v>
      </c>
      <c r="AP162">
        <v>0</v>
      </c>
      <c r="AQ162">
        <v>0</v>
      </c>
      <c r="AR162">
        <v>0</v>
      </c>
      <c r="AS162" t="s">
        <v>3</v>
      </c>
      <c r="AT162">
        <v>1.6</v>
      </c>
      <c r="AU162" t="s">
        <v>3</v>
      </c>
      <c r="AV162">
        <v>0</v>
      </c>
      <c r="AW162">
        <v>2</v>
      </c>
      <c r="AX162">
        <v>39270949</v>
      </c>
      <c r="AY162">
        <v>1</v>
      </c>
      <c r="AZ162">
        <v>0</v>
      </c>
      <c r="BA162">
        <v>167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Y162*Source!I73</f>
        <v>11.004800000000001</v>
      </c>
      <c r="CY162">
        <f t="shared" si="18"/>
        <v>439.71</v>
      </c>
      <c r="CZ162">
        <f t="shared" si="19"/>
        <v>72.319999999999993</v>
      </c>
      <c r="DA162">
        <f t="shared" si="20"/>
        <v>6.08</v>
      </c>
      <c r="DB162">
        <v>0</v>
      </c>
    </row>
    <row r="163" spans="1:106" x14ac:dyDescent="0.2">
      <c r="A163">
        <f>ROW(Source!A73)</f>
        <v>73</v>
      </c>
      <c r="B163">
        <v>39269648</v>
      </c>
      <c r="C163">
        <v>39270928</v>
      </c>
      <c r="D163">
        <v>36806413</v>
      </c>
      <c r="E163">
        <v>1</v>
      </c>
      <c r="F163">
        <v>1</v>
      </c>
      <c r="G163">
        <v>1</v>
      </c>
      <c r="H163">
        <v>3</v>
      </c>
      <c r="I163" t="s">
        <v>1025</v>
      </c>
      <c r="J163" t="s">
        <v>1026</v>
      </c>
      <c r="K163" t="s">
        <v>1027</v>
      </c>
      <c r="L163">
        <v>1339</v>
      </c>
      <c r="N163">
        <v>1007</v>
      </c>
      <c r="O163" t="s">
        <v>188</v>
      </c>
      <c r="P163" t="s">
        <v>188</v>
      </c>
      <c r="Q163">
        <v>1</v>
      </c>
      <c r="W163">
        <v>0</v>
      </c>
      <c r="X163">
        <v>1795918813</v>
      </c>
      <c r="Y163">
        <v>4.4000000000000003E-3</v>
      </c>
      <c r="AA163">
        <v>453.45</v>
      </c>
      <c r="AB163">
        <v>0</v>
      </c>
      <c r="AC163">
        <v>0</v>
      </c>
      <c r="AD163">
        <v>0</v>
      </c>
      <c r="AE163">
        <v>74.58</v>
      </c>
      <c r="AF163">
        <v>0</v>
      </c>
      <c r="AG163">
        <v>0</v>
      </c>
      <c r="AH163">
        <v>0</v>
      </c>
      <c r="AI163">
        <v>6.08</v>
      </c>
      <c r="AJ163">
        <v>1</v>
      </c>
      <c r="AK163">
        <v>1</v>
      </c>
      <c r="AL163">
        <v>1</v>
      </c>
      <c r="AN163">
        <v>0</v>
      </c>
      <c r="AO163">
        <v>1</v>
      </c>
      <c r="AP163">
        <v>0</v>
      </c>
      <c r="AQ163">
        <v>0</v>
      </c>
      <c r="AR163">
        <v>0</v>
      </c>
      <c r="AS163" t="s">
        <v>3</v>
      </c>
      <c r="AT163">
        <v>4.4000000000000003E-3</v>
      </c>
      <c r="AU163" t="s">
        <v>3</v>
      </c>
      <c r="AV163">
        <v>0</v>
      </c>
      <c r="AW163">
        <v>2</v>
      </c>
      <c r="AX163">
        <v>39270950</v>
      </c>
      <c r="AY163">
        <v>1</v>
      </c>
      <c r="AZ163">
        <v>0</v>
      </c>
      <c r="BA163">
        <v>168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Y163*Source!I73</f>
        <v>3.0263200000000004E-2</v>
      </c>
      <c r="CY163">
        <f t="shared" si="18"/>
        <v>453.45</v>
      </c>
      <c r="CZ163">
        <f t="shared" si="19"/>
        <v>74.58</v>
      </c>
      <c r="DA163">
        <f t="shared" si="20"/>
        <v>6.08</v>
      </c>
      <c r="DB163">
        <v>0</v>
      </c>
    </row>
    <row r="164" spans="1:106" x14ac:dyDescent="0.2">
      <c r="A164">
        <f>ROW(Source!A73)</f>
        <v>73</v>
      </c>
      <c r="B164">
        <v>39269648</v>
      </c>
      <c r="C164">
        <v>39270928</v>
      </c>
      <c r="D164">
        <v>36836983</v>
      </c>
      <c r="E164">
        <v>1</v>
      </c>
      <c r="F164">
        <v>1</v>
      </c>
      <c r="G164">
        <v>1</v>
      </c>
      <c r="H164">
        <v>3</v>
      </c>
      <c r="I164" t="s">
        <v>1028</v>
      </c>
      <c r="J164" t="s">
        <v>1029</v>
      </c>
      <c r="K164" t="s">
        <v>1030</v>
      </c>
      <c r="L164">
        <v>1346</v>
      </c>
      <c r="N164">
        <v>1009</v>
      </c>
      <c r="O164" t="s">
        <v>260</v>
      </c>
      <c r="P164" t="s">
        <v>260</v>
      </c>
      <c r="Q164">
        <v>1</v>
      </c>
      <c r="W164">
        <v>0</v>
      </c>
      <c r="X164">
        <v>-1684093315</v>
      </c>
      <c r="Y164">
        <v>4.0199999999999996</v>
      </c>
      <c r="AA164">
        <v>49.19</v>
      </c>
      <c r="AB164">
        <v>0</v>
      </c>
      <c r="AC164">
        <v>0</v>
      </c>
      <c r="AD164">
        <v>0</v>
      </c>
      <c r="AE164">
        <v>8.09</v>
      </c>
      <c r="AF164">
        <v>0</v>
      </c>
      <c r="AG164">
        <v>0</v>
      </c>
      <c r="AH164">
        <v>0</v>
      </c>
      <c r="AI164">
        <v>6.08</v>
      </c>
      <c r="AJ164">
        <v>1</v>
      </c>
      <c r="AK164">
        <v>1</v>
      </c>
      <c r="AL164">
        <v>1</v>
      </c>
      <c r="AN164">
        <v>0</v>
      </c>
      <c r="AO164">
        <v>1</v>
      </c>
      <c r="AP164">
        <v>0</v>
      </c>
      <c r="AQ164">
        <v>0</v>
      </c>
      <c r="AR164">
        <v>0</v>
      </c>
      <c r="AS164" t="s">
        <v>3</v>
      </c>
      <c r="AT164">
        <v>4.0199999999999996</v>
      </c>
      <c r="AU164" t="s">
        <v>3</v>
      </c>
      <c r="AV164">
        <v>0</v>
      </c>
      <c r="AW164">
        <v>2</v>
      </c>
      <c r="AX164">
        <v>39270951</v>
      </c>
      <c r="AY164">
        <v>1</v>
      </c>
      <c r="AZ164">
        <v>0</v>
      </c>
      <c r="BA164">
        <v>169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Y164*Source!I73</f>
        <v>27.649559999999997</v>
      </c>
      <c r="CY164">
        <f t="shared" si="18"/>
        <v>49.19</v>
      </c>
      <c r="CZ164">
        <f t="shared" si="19"/>
        <v>8.09</v>
      </c>
      <c r="DA164">
        <f t="shared" si="20"/>
        <v>6.08</v>
      </c>
      <c r="DB164">
        <v>0</v>
      </c>
    </row>
    <row r="165" spans="1:106" x14ac:dyDescent="0.2">
      <c r="A165">
        <f>ROW(Source!A73)</f>
        <v>73</v>
      </c>
      <c r="B165">
        <v>39269648</v>
      </c>
      <c r="C165">
        <v>39270928</v>
      </c>
      <c r="D165">
        <v>36797561</v>
      </c>
      <c r="E165">
        <v>17</v>
      </c>
      <c r="F165">
        <v>1</v>
      </c>
      <c r="G165">
        <v>1</v>
      </c>
      <c r="H165">
        <v>3</v>
      </c>
      <c r="I165" t="s">
        <v>244</v>
      </c>
      <c r="J165" t="s">
        <v>3</v>
      </c>
      <c r="K165" t="s">
        <v>245</v>
      </c>
      <c r="L165">
        <v>1348</v>
      </c>
      <c r="N165">
        <v>1009</v>
      </c>
      <c r="O165" t="s">
        <v>219</v>
      </c>
      <c r="P165" t="s">
        <v>219</v>
      </c>
      <c r="Q165">
        <v>1000</v>
      </c>
      <c r="W165">
        <v>0</v>
      </c>
      <c r="X165">
        <v>1891904026</v>
      </c>
      <c r="Y165">
        <v>7.0999999999999994E-2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6.08</v>
      </c>
      <c r="AJ165">
        <v>1</v>
      </c>
      <c r="AK165">
        <v>1</v>
      </c>
      <c r="AL165">
        <v>1</v>
      </c>
      <c r="AN165">
        <v>0</v>
      </c>
      <c r="AO165">
        <v>0</v>
      </c>
      <c r="AP165">
        <v>0</v>
      </c>
      <c r="AQ165">
        <v>0</v>
      </c>
      <c r="AR165">
        <v>0</v>
      </c>
      <c r="AS165" t="s">
        <v>3</v>
      </c>
      <c r="AT165">
        <v>7.0999999999999994E-2</v>
      </c>
      <c r="AU165" t="s">
        <v>3</v>
      </c>
      <c r="AV165">
        <v>0</v>
      </c>
      <c r="AW165">
        <v>2</v>
      </c>
      <c r="AX165">
        <v>39270952</v>
      </c>
      <c r="AY165">
        <v>1</v>
      </c>
      <c r="AZ165">
        <v>0</v>
      </c>
      <c r="BA165">
        <v>170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Y165*Source!I73</f>
        <v>0.48833799999999994</v>
      </c>
      <c r="CY165">
        <f t="shared" si="18"/>
        <v>0</v>
      </c>
      <c r="CZ165">
        <f t="shared" si="19"/>
        <v>0</v>
      </c>
      <c r="DA165">
        <f t="shared" si="20"/>
        <v>6.08</v>
      </c>
      <c r="DB165">
        <v>0</v>
      </c>
    </row>
    <row r="166" spans="1:106" x14ac:dyDescent="0.2">
      <c r="A166">
        <f>ROW(Source!A73)</f>
        <v>73</v>
      </c>
      <c r="B166">
        <v>39269648</v>
      </c>
      <c r="C166">
        <v>39270928</v>
      </c>
      <c r="D166">
        <v>36837795</v>
      </c>
      <c r="E166">
        <v>1</v>
      </c>
      <c r="F166">
        <v>1</v>
      </c>
      <c r="G166">
        <v>1</v>
      </c>
      <c r="H166">
        <v>3</v>
      </c>
      <c r="I166" t="s">
        <v>240</v>
      </c>
      <c r="J166" t="s">
        <v>242</v>
      </c>
      <c r="K166" t="s">
        <v>241</v>
      </c>
      <c r="L166">
        <v>1348</v>
      </c>
      <c r="N166">
        <v>1009</v>
      </c>
      <c r="O166" t="s">
        <v>219</v>
      </c>
      <c r="P166" t="s">
        <v>219</v>
      </c>
      <c r="Q166">
        <v>1000</v>
      </c>
      <c r="W166">
        <v>0</v>
      </c>
      <c r="X166">
        <v>772632804</v>
      </c>
      <c r="Y166">
        <v>7.0999999999999994E-2</v>
      </c>
      <c r="AA166">
        <v>121439.91</v>
      </c>
      <c r="AB166">
        <v>0</v>
      </c>
      <c r="AC166">
        <v>0</v>
      </c>
      <c r="AD166">
        <v>0</v>
      </c>
      <c r="AE166">
        <v>19973.669999999998</v>
      </c>
      <c r="AF166">
        <v>0</v>
      </c>
      <c r="AG166">
        <v>0</v>
      </c>
      <c r="AH166">
        <v>0</v>
      </c>
      <c r="AI166">
        <v>6.08</v>
      </c>
      <c r="AJ166">
        <v>1</v>
      </c>
      <c r="AK166">
        <v>1</v>
      </c>
      <c r="AL166">
        <v>1</v>
      </c>
      <c r="AN166">
        <v>0</v>
      </c>
      <c r="AO166">
        <v>0</v>
      </c>
      <c r="AP166">
        <v>0</v>
      </c>
      <c r="AQ166">
        <v>0</v>
      </c>
      <c r="AR166">
        <v>0</v>
      </c>
      <c r="AS166" t="s">
        <v>3</v>
      </c>
      <c r="AT166">
        <v>7.0999999999999994E-2</v>
      </c>
      <c r="AU166" t="s">
        <v>3</v>
      </c>
      <c r="AV166">
        <v>0</v>
      </c>
      <c r="AW166">
        <v>1</v>
      </c>
      <c r="AX166">
        <v>-1</v>
      </c>
      <c r="AY166">
        <v>0</v>
      </c>
      <c r="AZ166">
        <v>0</v>
      </c>
      <c r="BA166" t="s">
        <v>3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Y166*Source!I73</f>
        <v>0.48833799999999994</v>
      </c>
      <c r="CY166">
        <f t="shared" si="18"/>
        <v>121439.91</v>
      </c>
      <c r="CZ166">
        <f t="shared" si="19"/>
        <v>19973.669999999998</v>
      </c>
      <c r="DA166">
        <f t="shared" si="20"/>
        <v>6.08</v>
      </c>
      <c r="DB166">
        <v>0</v>
      </c>
    </row>
    <row r="167" spans="1:106" x14ac:dyDescent="0.2">
      <c r="A167">
        <f>ROW(Source!A73)</f>
        <v>73</v>
      </c>
      <c r="B167">
        <v>39269648</v>
      </c>
      <c r="C167">
        <v>39270928</v>
      </c>
      <c r="D167">
        <v>36839212</v>
      </c>
      <c r="E167">
        <v>1</v>
      </c>
      <c r="F167">
        <v>1</v>
      </c>
      <c r="G167">
        <v>1</v>
      </c>
      <c r="H167">
        <v>3</v>
      </c>
      <c r="I167" t="s">
        <v>1031</v>
      </c>
      <c r="J167" t="s">
        <v>1032</v>
      </c>
      <c r="K167" t="s">
        <v>1033</v>
      </c>
      <c r="L167">
        <v>1348</v>
      </c>
      <c r="N167">
        <v>1009</v>
      </c>
      <c r="O167" t="s">
        <v>219</v>
      </c>
      <c r="P167" t="s">
        <v>219</v>
      </c>
      <c r="Q167">
        <v>1000</v>
      </c>
      <c r="W167">
        <v>0</v>
      </c>
      <c r="X167">
        <v>-2084827333</v>
      </c>
      <c r="Y167">
        <v>7.1999999999999995E-2</v>
      </c>
      <c r="AA167">
        <v>26107.52</v>
      </c>
      <c r="AB167">
        <v>0</v>
      </c>
      <c r="AC167">
        <v>0</v>
      </c>
      <c r="AD167">
        <v>0</v>
      </c>
      <c r="AE167">
        <v>4294</v>
      </c>
      <c r="AF167">
        <v>0</v>
      </c>
      <c r="AG167">
        <v>0</v>
      </c>
      <c r="AH167">
        <v>0</v>
      </c>
      <c r="AI167">
        <v>6.08</v>
      </c>
      <c r="AJ167">
        <v>1</v>
      </c>
      <c r="AK167">
        <v>1</v>
      </c>
      <c r="AL167">
        <v>1</v>
      </c>
      <c r="AN167">
        <v>0</v>
      </c>
      <c r="AO167">
        <v>1</v>
      </c>
      <c r="AP167">
        <v>0</v>
      </c>
      <c r="AQ167">
        <v>0</v>
      </c>
      <c r="AR167">
        <v>0</v>
      </c>
      <c r="AS167" t="s">
        <v>3</v>
      </c>
      <c r="AT167">
        <v>7.1999999999999995E-2</v>
      </c>
      <c r="AU167" t="s">
        <v>3</v>
      </c>
      <c r="AV167">
        <v>0</v>
      </c>
      <c r="AW167">
        <v>2</v>
      </c>
      <c r="AX167">
        <v>39270953</v>
      </c>
      <c r="AY167">
        <v>1</v>
      </c>
      <c r="AZ167">
        <v>0</v>
      </c>
      <c r="BA167">
        <v>171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Y167*Source!I73</f>
        <v>0.49521599999999999</v>
      </c>
      <c r="CY167">
        <f t="shared" si="18"/>
        <v>26107.52</v>
      </c>
      <c r="CZ167">
        <f t="shared" si="19"/>
        <v>4294</v>
      </c>
      <c r="DA167">
        <f t="shared" si="20"/>
        <v>6.08</v>
      </c>
      <c r="DB167">
        <v>0</v>
      </c>
    </row>
    <row r="168" spans="1:106" x14ac:dyDescent="0.2">
      <c r="A168">
        <f>ROW(Source!A76)</f>
        <v>76</v>
      </c>
      <c r="B168">
        <v>39269648</v>
      </c>
      <c r="C168">
        <v>39272007</v>
      </c>
      <c r="D168">
        <v>37065248</v>
      </c>
      <c r="E168">
        <v>1</v>
      </c>
      <c r="F168">
        <v>1</v>
      </c>
      <c r="G168">
        <v>1</v>
      </c>
      <c r="H168">
        <v>1</v>
      </c>
      <c r="I168" t="s">
        <v>962</v>
      </c>
      <c r="J168" t="s">
        <v>3</v>
      </c>
      <c r="K168" t="s">
        <v>963</v>
      </c>
      <c r="L168">
        <v>1191</v>
      </c>
      <c r="N168">
        <v>1013</v>
      </c>
      <c r="O168" t="s">
        <v>878</v>
      </c>
      <c r="P168" t="s">
        <v>878</v>
      </c>
      <c r="Q168">
        <v>1</v>
      </c>
      <c r="W168">
        <v>0</v>
      </c>
      <c r="X168">
        <v>-400197608</v>
      </c>
      <c r="Y168">
        <v>0.9</v>
      </c>
      <c r="AA168">
        <v>0</v>
      </c>
      <c r="AB168">
        <v>0</v>
      </c>
      <c r="AC168">
        <v>0</v>
      </c>
      <c r="AD168">
        <v>51.86</v>
      </c>
      <c r="AE168">
        <v>0</v>
      </c>
      <c r="AF168">
        <v>0</v>
      </c>
      <c r="AG168">
        <v>0</v>
      </c>
      <c r="AH168">
        <v>8.5299999999999994</v>
      </c>
      <c r="AI168">
        <v>1</v>
      </c>
      <c r="AJ168">
        <v>1</v>
      </c>
      <c r="AK168">
        <v>1</v>
      </c>
      <c r="AL168">
        <v>6.08</v>
      </c>
      <c r="AN168">
        <v>0</v>
      </c>
      <c r="AO168">
        <v>1</v>
      </c>
      <c r="AP168">
        <v>0</v>
      </c>
      <c r="AQ168">
        <v>0</v>
      </c>
      <c r="AR168">
        <v>0</v>
      </c>
      <c r="AS168" t="s">
        <v>3</v>
      </c>
      <c r="AT168">
        <v>0.9</v>
      </c>
      <c r="AU168" t="s">
        <v>3</v>
      </c>
      <c r="AV168">
        <v>1</v>
      </c>
      <c r="AW168">
        <v>2</v>
      </c>
      <c r="AX168">
        <v>39272008</v>
      </c>
      <c r="AY168">
        <v>1</v>
      </c>
      <c r="AZ168">
        <v>0</v>
      </c>
      <c r="BA168">
        <v>172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Y168*Source!I76</f>
        <v>4.05</v>
      </c>
      <c r="CY168">
        <f>AD168</f>
        <v>51.86</v>
      </c>
      <c r="CZ168">
        <f>AH168</f>
        <v>8.5299999999999994</v>
      </c>
      <c r="DA168">
        <f>AL168</f>
        <v>6.08</v>
      </c>
      <c r="DB168">
        <v>0</v>
      </c>
    </row>
    <row r="169" spans="1:106" x14ac:dyDescent="0.2">
      <c r="A169">
        <f>ROW(Source!A77)</f>
        <v>77</v>
      </c>
      <c r="B169">
        <v>39269648</v>
      </c>
      <c r="C169">
        <v>39271998</v>
      </c>
      <c r="D169">
        <v>37069580</v>
      </c>
      <c r="E169">
        <v>1</v>
      </c>
      <c r="F169">
        <v>1</v>
      </c>
      <c r="G169">
        <v>1</v>
      </c>
      <c r="H169">
        <v>1</v>
      </c>
      <c r="I169" t="s">
        <v>1014</v>
      </c>
      <c r="J169" t="s">
        <v>3</v>
      </c>
      <c r="K169" t="s">
        <v>1015</v>
      </c>
      <c r="L169">
        <v>1191</v>
      </c>
      <c r="N169">
        <v>1013</v>
      </c>
      <c r="O169" t="s">
        <v>878</v>
      </c>
      <c r="P169" t="s">
        <v>878</v>
      </c>
      <c r="Q169">
        <v>1</v>
      </c>
      <c r="W169">
        <v>0</v>
      </c>
      <c r="X169">
        <v>1010519658</v>
      </c>
      <c r="Y169">
        <v>16.87</v>
      </c>
      <c r="AA169">
        <v>0</v>
      </c>
      <c r="AB169">
        <v>0</v>
      </c>
      <c r="AC169">
        <v>0</v>
      </c>
      <c r="AD169">
        <v>52.53</v>
      </c>
      <c r="AE169">
        <v>0</v>
      </c>
      <c r="AF169">
        <v>0</v>
      </c>
      <c r="AG169">
        <v>0</v>
      </c>
      <c r="AH169">
        <v>8.64</v>
      </c>
      <c r="AI169">
        <v>1</v>
      </c>
      <c r="AJ169">
        <v>1</v>
      </c>
      <c r="AK169">
        <v>1</v>
      </c>
      <c r="AL169">
        <v>6.08</v>
      </c>
      <c r="AN169">
        <v>0</v>
      </c>
      <c r="AO169">
        <v>1</v>
      </c>
      <c r="AP169">
        <v>0</v>
      </c>
      <c r="AQ169">
        <v>0</v>
      </c>
      <c r="AR169">
        <v>0</v>
      </c>
      <c r="AS169" t="s">
        <v>3</v>
      </c>
      <c r="AT169">
        <v>16.87</v>
      </c>
      <c r="AU169" t="s">
        <v>3</v>
      </c>
      <c r="AV169">
        <v>1</v>
      </c>
      <c r="AW169">
        <v>2</v>
      </c>
      <c r="AX169">
        <v>39271999</v>
      </c>
      <c r="AY169">
        <v>1</v>
      </c>
      <c r="AZ169">
        <v>0</v>
      </c>
      <c r="BA169">
        <v>173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Y169*Source!I77</f>
        <v>0.75914999999999999</v>
      </c>
      <c r="CY169">
        <f>AD169</f>
        <v>52.53</v>
      </c>
      <c r="CZ169">
        <f>AH169</f>
        <v>8.64</v>
      </c>
      <c r="DA169">
        <f>AL169</f>
        <v>6.08</v>
      </c>
      <c r="DB169">
        <v>0</v>
      </c>
    </row>
    <row r="170" spans="1:106" x14ac:dyDescent="0.2">
      <c r="A170">
        <f>ROW(Source!A77)</f>
        <v>77</v>
      </c>
      <c r="B170">
        <v>39269648</v>
      </c>
      <c r="C170">
        <v>39271998</v>
      </c>
      <c r="D170">
        <v>37064876</v>
      </c>
      <c r="E170">
        <v>1</v>
      </c>
      <c r="F170">
        <v>1</v>
      </c>
      <c r="G170">
        <v>1</v>
      </c>
      <c r="H170">
        <v>1</v>
      </c>
      <c r="I170" t="s">
        <v>879</v>
      </c>
      <c r="J170" t="s">
        <v>3</v>
      </c>
      <c r="K170" t="s">
        <v>880</v>
      </c>
      <c r="L170">
        <v>1191</v>
      </c>
      <c r="N170">
        <v>1013</v>
      </c>
      <c r="O170" t="s">
        <v>878</v>
      </c>
      <c r="P170" t="s">
        <v>878</v>
      </c>
      <c r="Q170">
        <v>1</v>
      </c>
      <c r="W170">
        <v>0</v>
      </c>
      <c r="X170">
        <v>-1417349443</v>
      </c>
      <c r="Y170">
        <v>0.01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1</v>
      </c>
      <c r="AJ170">
        <v>1</v>
      </c>
      <c r="AK170">
        <v>6.08</v>
      </c>
      <c r="AL170">
        <v>1</v>
      </c>
      <c r="AN170">
        <v>0</v>
      </c>
      <c r="AO170">
        <v>1</v>
      </c>
      <c r="AP170">
        <v>0</v>
      </c>
      <c r="AQ170">
        <v>0</v>
      </c>
      <c r="AR170">
        <v>0</v>
      </c>
      <c r="AS170" t="s">
        <v>3</v>
      </c>
      <c r="AT170">
        <v>0.01</v>
      </c>
      <c r="AU170" t="s">
        <v>3</v>
      </c>
      <c r="AV170">
        <v>2</v>
      </c>
      <c r="AW170">
        <v>2</v>
      </c>
      <c r="AX170">
        <v>39272000</v>
      </c>
      <c r="AY170">
        <v>1</v>
      </c>
      <c r="AZ170">
        <v>0</v>
      </c>
      <c r="BA170">
        <v>174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Y170*Source!I77</f>
        <v>4.4999999999999999E-4</v>
      </c>
      <c r="CY170">
        <f>AD170</f>
        <v>0</v>
      </c>
      <c r="CZ170">
        <f>AH170</f>
        <v>0</v>
      </c>
      <c r="DA170">
        <f>AL170</f>
        <v>1</v>
      </c>
      <c r="DB170">
        <v>0</v>
      </c>
    </row>
    <row r="171" spans="1:106" x14ac:dyDescent="0.2">
      <c r="A171">
        <f>ROW(Source!A77)</f>
        <v>77</v>
      </c>
      <c r="B171">
        <v>39269648</v>
      </c>
      <c r="C171">
        <v>39271998</v>
      </c>
      <c r="D171">
        <v>36882356</v>
      </c>
      <c r="E171">
        <v>1</v>
      </c>
      <c r="F171">
        <v>1</v>
      </c>
      <c r="G171">
        <v>1</v>
      </c>
      <c r="H171">
        <v>2</v>
      </c>
      <c r="I171" t="s">
        <v>887</v>
      </c>
      <c r="J171" t="s">
        <v>888</v>
      </c>
      <c r="K171" t="s">
        <v>889</v>
      </c>
      <c r="L171">
        <v>1368</v>
      </c>
      <c r="N171">
        <v>1011</v>
      </c>
      <c r="O171" t="s">
        <v>884</v>
      </c>
      <c r="P171" t="s">
        <v>884</v>
      </c>
      <c r="Q171">
        <v>1</v>
      </c>
      <c r="W171">
        <v>0</v>
      </c>
      <c r="X171">
        <v>1047452784</v>
      </c>
      <c r="Y171">
        <v>0.1</v>
      </c>
      <c r="AA171">
        <v>0</v>
      </c>
      <c r="AB171">
        <v>10.34</v>
      </c>
      <c r="AC171">
        <v>0</v>
      </c>
      <c r="AD171">
        <v>0</v>
      </c>
      <c r="AE171">
        <v>0</v>
      </c>
      <c r="AF171">
        <v>1.7</v>
      </c>
      <c r="AG171">
        <v>0</v>
      </c>
      <c r="AH171">
        <v>0</v>
      </c>
      <c r="AI171">
        <v>1</v>
      </c>
      <c r="AJ171">
        <v>6.08</v>
      </c>
      <c r="AK171">
        <v>1</v>
      </c>
      <c r="AL171">
        <v>1</v>
      </c>
      <c r="AN171">
        <v>0</v>
      </c>
      <c r="AO171">
        <v>1</v>
      </c>
      <c r="AP171">
        <v>0</v>
      </c>
      <c r="AQ171">
        <v>0</v>
      </c>
      <c r="AR171">
        <v>0</v>
      </c>
      <c r="AS171" t="s">
        <v>3</v>
      </c>
      <c r="AT171">
        <v>0.1</v>
      </c>
      <c r="AU171" t="s">
        <v>3</v>
      </c>
      <c r="AV171">
        <v>0</v>
      </c>
      <c r="AW171">
        <v>2</v>
      </c>
      <c r="AX171">
        <v>39272001</v>
      </c>
      <c r="AY171">
        <v>1</v>
      </c>
      <c r="AZ171">
        <v>0</v>
      </c>
      <c r="BA171">
        <v>175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Y171*Source!I77</f>
        <v>4.4999999999999997E-3</v>
      </c>
      <c r="CY171">
        <f>AB171</f>
        <v>10.34</v>
      </c>
      <c r="CZ171">
        <f>AF171</f>
        <v>1.7</v>
      </c>
      <c r="DA171">
        <f>AJ171</f>
        <v>6.08</v>
      </c>
      <c r="DB171">
        <v>0</v>
      </c>
    </row>
    <row r="172" spans="1:106" x14ac:dyDescent="0.2">
      <c r="A172">
        <f>ROW(Source!A77)</f>
        <v>77</v>
      </c>
      <c r="B172">
        <v>39269648</v>
      </c>
      <c r="C172">
        <v>39271998</v>
      </c>
      <c r="D172">
        <v>36883554</v>
      </c>
      <c r="E172">
        <v>1</v>
      </c>
      <c r="F172">
        <v>1</v>
      </c>
      <c r="G172">
        <v>1</v>
      </c>
      <c r="H172">
        <v>2</v>
      </c>
      <c r="I172" t="s">
        <v>895</v>
      </c>
      <c r="J172" t="s">
        <v>896</v>
      </c>
      <c r="K172" t="s">
        <v>897</v>
      </c>
      <c r="L172">
        <v>1368</v>
      </c>
      <c r="N172">
        <v>1011</v>
      </c>
      <c r="O172" t="s">
        <v>884</v>
      </c>
      <c r="P172" t="s">
        <v>884</v>
      </c>
      <c r="Q172">
        <v>1</v>
      </c>
      <c r="W172">
        <v>0</v>
      </c>
      <c r="X172">
        <v>1372534845</v>
      </c>
      <c r="Y172">
        <v>0.01</v>
      </c>
      <c r="AA172">
        <v>0</v>
      </c>
      <c r="AB172">
        <v>399.52</v>
      </c>
      <c r="AC172">
        <v>11.6</v>
      </c>
      <c r="AD172">
        <v>0</v>
      </c>
      <c r="AE172">
        <v>0</v>
      </c>
      <c r="AF172">
        <v>65.709999999999994</v>
      </c>
      <c r="AG172">
        <v>11.6</v>
      </c>
      <c r="AH172">
        <v>0</v>
      </c>
      <c r="AI172">
        <v>1</v>
      </c>
      <c r="AJ172">
        <v>6.08</v>
      </c>
      <c r="AK172">
        <v>1</v>
      </c>
      <c r="AL172">
        <v>1</v>
      </c>
      <c r="AN172">
        <v>0</v>
      </c>
      <c r="AO172">
        <v>1</v>
      </c>
      <c r="AP172">
        <v>0</v>
      </c>
      <c r="AQ172">
        <v>0</v>
      </c>
      <c r="AR172">
        <v>0</v>
      </c>
      <c r="AS172" t="s">
        <v>3</v>
      </c>
      <c r="AT172">
        <v>0.01</v>
      </c>
      <c r="AU172" t="s">
        <v>3</v>
      </c>
      <c r="AV172">
        <v>0</v>
      </c>
      <c r="AW172">
        <v>2</v>
      </c>
      <c r="AX172">
        <v>39272002</v>
      </c>
      <c r="AY172">
        <v>1</v>
      </c>
      <c r="AZ172">
        <v>0</v>
      </c>
      <c r="BA172">
        <v>176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Y172*Source!I77</f>
        <v>4.4999999999999999E-4</v>
      </c>
      <c r="CY172">
        <f>AB172</f>
        <v>399.52</v>
      </c>
      <c r="CZ172">
        <f>AF172</f>
        <v>65.709999999999994</v>
      </c>
      <c r="DA172">
        <f>AJ172</f>
        <v>6.08</v>
      </c>
      <c r="DB172">
        <v>0</v>
      </c>
    </row>
    <row r="173" spans="1:106" x14ac:dyDescent="0.2">
      <c r="A173">
        <f>ROW(Source!A77)</f>
        <v>77</v>
      </c>
      <c r="B173">
        <v>39269648</v>
      </c>
      <c r="C173">
        <v>39271998</v>
      </c>
      <c r="D173">
        <v>36805524</v>
      </c>
      <c r="E173">
        <v>1</v>
      </c>
      <c r="F173">
        <v>1</v>
      </c>
      <c r="G173">
        <v>1</v>
      </c>
      <c r="H173">
        <v>3</v>
      </c>
      <c r="I173" t="s">
        <v>1008</v>
      </c>
      <c r="J173" t="s">
        <v>1009</v>
      </c>
      <c r="K173" t="s">
        <v>1010</v>
      </c>
      <c r="L173">
        <v>1346</v>
      </c>
      <c r="N173">
        <v>1009</v>
      </c>
      <c r="O173" t="s">
        <v>260</v>
      </c>
      <c r="P173" t="s">
        <v>260</v>
      </c>
      <c r="Q173">
        <v>1</v>
      </c>
      <c r="W173">
        <v>0</v>
      </c>
      <c r="X173">
        <v>813963326</v>
      </c>
      <c r="Y173">
        <v>0.1</v>
      </c>
      <c r="AA173">
        <v>11.07</v>
      </c>
      <c r="AB173">
        <v>0</v>
      </c>
      <c r="AC173">
        <v>0</v>
      </c>
      <c r="AD173">
        <v>0</v>
      </c>
      <c r="AE173">
        <v>1.82</v>
      </c>
      <c r="AF173">
        <v>0</v>
      </c>
      <c r="AG173">
        <v>0</v>
      </c>
      <c r="AH173">
        <v>0</v>
      </c>
      <c r="AI173">
        <v>6.08</v>
      </c>
      <c r="AJ173">
        <v>1</v>
      </c>
      <c r="AK173">
        <v>1</v>
      </c>
      <c r="AL173">
        <v>1</v>
      </c>
      <c r="AN173">
        <v>0</v>
      </c>
      <c r="AO173">
        <v>1</v>
      </c>
      <c r="AP173">
        <v>0</v>
      </c>
      <c r="AQ173">
        <v>0</v>
      </c>
      <c r="AR173">
        <v>0</v>
      </c>
      <c r="AS173" t="s">
        <v>3</v>
      </c>
      <c r="AT173">
        <v>0.1</v>
      </c>
      <c r="AU173" t="s">
        <v>3</v>
      </c>
      <c r="AV173">
        <v>0</v>
      </c>
      <c r="AW173">
        <v>2</v>
      </c>
      <c r="AX173">
        <v>39272003</v>
      </c>
      <c r="AY173">
        <v>1</v>
      </c>
      <c r="AZ173">
        <v>0</v>
      </c>
      <c r="BA173">
        <v>177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Y173*Source!I77</f>
        <v>4.4999999999999997E-3</v>
      </c>
      <c r="CY173">
        <f>AA173</f>
        <v>11.07</v>
      </c>
      <c r="CZ173">
        <f>AE173</f>
        <v>1.82</v>
      </c>
      <c r="DA173">
        <f>AI173</f>
        <v>6.08</v>
      </c>
      <c r="DB173">
        <v>0</v>
      </c>
    </row>
    <row r="174" spans="1:106" x14ac:dyDescent="0.2">
      <c r="A174">
        <f>ROW(Source!A77)</f>
        <v>77</v>
      </c>
      <c r="B174">
        <v>39269648</v>
      </c>
      <c r="C174">
        <v>39271998</v>
      </c>
      <c r="D174">
        <v>36798226</v>
      </c>
      <c r="E174">
        <v>17</v>
      </c>
      <c r="F174">
        <v>1</v>
      </c>
      <c r="G174">
        <v>1</v>
      </c>
      <c r="H174">
        <v>3</v>
      </c>
      <c r="I174" t="s">
        <v>263</v>
      </c>
      <c r="J174" t="s">
        <v>3</v>
      </c>
      <c r="K174" t="s">
        <v>264</v>
      </c>
      <c r="L174">
        <v>1348</v>
      </c>
      <c r="N174">
        <v>1009</v>
      </c>
      <c r="O174" t="s">
        <v>219</v>
      </c>
      <c r="P174" t="s">
        <v>219</v>
      </c>
      <c r="Q174">
        <v>1000</v>
      </c>
      <c r="W174">
        <v>0</v>
      </c>
      <c r="X174">
        <v>50625944</v>
      </c>
      <c r="Y174">
        <v>1.5599999999999999E-2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6.08</v>
      </c>
      <c r="AJ174">
        <v>1</v>
      </c>
      <c r="AK174">
        <v>1</v>
      </c>
      <c r="AL174">
        <v>1</v>
      </c>
      <c r="AN174">
        <v>0</v>
      </c>
      <c r="AO174">
        <v>0</v>
      </c>
      <c r="AP174">
        <v>0</v>
      </c>
      <c r="AQ174">
        <v>0</v>
      </c>
      <c r="AR174">
        <v>0</v>
      </c>
      <c r="AS174" t="s">
        <v>3</v>
      </c>
      <c r="AT174">
        <v>1.5599999999999999E-2</v>
      </c>
      <c r="AU174" t="s">
        <v>3</v>
      </c>
      <c r="AV174">
        <v>0</v>
      </c>
      <c r="AW174">
        <v>2</v>
      </c>
      <c r="AX174">
        <v>39272004</v>
      </c>
      <c r="AY174">
        <v>1</v>
      </c>
      <c r="AZ174">
        <v>0</v>
      </c>
      <c r="BA174">
        <v>178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Y174*Source!I77</f>
        <v>7.0199999999999993E-4</v>
      </c>
      <c r="CY174">
        <f>AA174</f>
        <v>0</v>
      </c>
      <c r="CZ174">
        <f>AE174</f>
        <v>0</v>
      </c>
      <c r="DA174">
        <f>AI174</f>
        <v>6.08</v>
      </c>
      <c r="DB174">
        <v>0</v>
      </c>
    </row>
    <row r="175" spans="1:106" x14ac:dyDescent="0.2">
      <c r="A175">
        <f>ROW(Source!A77)</f>
        <v>77</v>
      </c>
      <c r="B175">
        <v>39269648</v>
      </c>
      <c r="C175">
        <v>39271998</v>
      </c>
      <c r="D175">
        <v>36838547</v>
      </c>
      <c r="E175">
        <v>1</v>
      </c>
      <c r="F175">
        <v>1</v>
      </c>
      <c r="G175">
        <v>1</v>
      </c>
      <c r="H175">
        <v>3</v>
      </c>
      <c r="I175" t="s">
        <v>258</v>
      </c>
      <c r="J175" t="s">
        <v>261</v>
      </c>
      <c r="K175" t="s">
        <v>259</v>
      </c>
      <c r="L175">
        <v>1346</v>
      </c>
      <c r="N175">
        <v>1009</v>
      </c>
      <c r="O175" t="s">
        <v>260</v>
      </c>
      <c r="P175" t="s">
        <v>260</v>
      </c>
      <c r="Q175">
        <v>1</v>
      </c>
      <c r="W175">
        <v>0</v>
      </c>
      <c r="X175">
        <v>-1366165493</v>
      </c>
      <c r="Y175">
        <v>15.6</v>
      </c>
      <c r="AA175">
        <v>101.29</v>
      </c>
      <c r="AB175">
        <v>0</v>
      </c>
      <c r="AC175">
        <v>0</v>
      </c>
      <c r="AD175">
        <v>0</v>
      </c>
      <c r="AE175">
        <v>16.66</v>
      </c>
      <c r="AF175">
        <v>0</v>
      </c>
      <c r="AG175">
        <v>0</v>
      </c>
      <c r="AH175">
        <v>0</v>
      </c>
      <c r="AI175">
        <v>6.08</v>
      </c>
      <c r="AJ175">
        <v>1</v>
      </c>
      <c r="AK175">
        <v>1</v>
      </c>
      <c r="AL175">
        <v>1</v>
      </c>
      <c r="AN175">
        <v>0</v>
      </c>
      <c r="AO175">
        <v>0</v>
      </c>
      <c r="AP175">
        <v>0</v>
      </c>
      <c r="AQ175">
        <v>0</v>
      </c>
      <c r="AR175">
        <v>0</v>
      </c>
      <c r="AS175" t="s">
        <v>3</v>
      </c>
      <c r="AT175">
        <v>15.6</v>
      </c>
      <c r="AU175" t="s">
        <v>3</v>
      </c>
      <c r="AV175">
        <v>0</v>
      </c>
      <c r="AW175">
        <v>1</v>
      </c>
      <c r="AX175">
        <v>-1</v>
      </c>
      <c r="AY175">
        <v>0</v>
      </c>
      <c r="AZ175">
        <v>0</v>
      </c>
      <c r="BA175" t="s">
        <v>3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Y175*Source!I77</f>
        <v>0.70199999999999996</v>
      </c>
      <c r="CY175">
        <f>AA175</f>
        <v>101.29</v>
      </c>
      <c r="CZ175">
        <f>AE175</f>
        <v>16.66</v>
      </c>
      <c r="DA175">
        <f>AI175</f>
        <v>6.08</v>
      </c>
      <c r="DB175">
        <v>0</v>
      </c>
    </row>
    <row r="176" spans="1:106" x14ac:dyDescent="0.2">
      <c r="A176">
        <f>ROW(Source!A77)</f>
        <v>77</v>
      </c>
      <c r="B176">
        <v>39269648</v>
      </c>
      <c r="C176">
        <v>39271998</v>
      </c>
      <c r="D176">
        <v>36838951</v>
      </c>
      <c r="E176">
        <v>1</v>
      </c>
      <c r="F176">
        <v>1</v>
      </c>
      <c r="G176">
        <v>1</v>
      </c>
      <c r="H176">
        <v>3</v>
      </c>
      <c r="I176" t="s">
        <v>1034</v>
      </c>
      <c r="J176" t="s">
        <v>1035</v>
      </c>
      <c r="K176" t="s">
        <v>1036</v>
      </c>
      <c r="L176">
        <v>1348</v>
      </c>
      <c r="N176">
        <v>1009</v>
      </c>
      <c r="O176" t="s">
        <v>219</v>
      </c>
      <c r="P176" t="s">
        <v>219</v>
      </c>
      <c r="Q176">
        <v>1000</v>
      </c>
      <c r="W176">
        <v>0</v>
      </c>
      <c r="X176">
        <v>-909021926</v>
      </c>
      <c r="Y176">
        <v>5.0000000000000001E-3</v>
      </c>
      <c r="AA176">
        <v>103056</v>
      </c>
      <c r="AB176">
        <v>0</v>
      </c>
      <c r="AC176">
        <v>0</v>
      </c>
      <c r="AD176">
        <v>0</v>
      </c>
      <c r="AE176">
        <v>16950</v>
      </c>
      <c r="AF176">
        <v>0</v>
      </c>
      <c r="AG176">
        <v>0</v>
      </c>
      <c r="AH176">
        <v>0</v>
      </c>
      <c r="AI176">
        <v>6.08</v>
      </c>
      <c r="AJ176">
        <v>1</v>
      </c>
      <c r="AK176">
        <v>1</v>
      </c>
      <c r="AL176">
        <v>1</v>
      </c>
      <c r="AN176">
        <v>0</v>
      </c>
      <c r="AO176">
        <v>1</v>
      </c>
      <c r="AP176">
        <v>0</v>
      </c>
      <c r="AQ176">
        <v>0</v>
      </c>
      <c r="AR176">
        <v>0</v>
      </c>
      <c r="AS176" t="s">
        <v>3</v>
      </c>
      <c r="AT176">
        <v>5.0000000000000001E-3</v>
      </c>
      <c r="AU176" t="s">
        <v>3</v>
      </c>
      <c r="AV176">
        <v>0</v>
      </c>
      <c r="AW176">
        <v>2</v>
      </c>
      <c r="AX176">
        <v>39272005</v>
      </c>
      <c r="AY176">
        <v>1</v>
      </c>
      <c r="AZ176">
        <v>0</v>
      </c>
      <c r="BA176">
        <v>179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Y176*Source!I77</f>
        <v>2.2499999999999999E-4</v>
      </c>
      <c r="CY176">
        <f>AA176</f>
        <v>103056</v>
      </c>
      <c r="CZ176">
        <f>AE176</f>
        <v>16950</v>
      </c>
      <c r="DA176">
        <f>AI176</f>
        <v>6.08</v>
      </c>
      <c r="DB176">
        <v>0</v>
      </c>
    </row>
    <row r="177" spans="1:106" x14ac:dyDescent="0.2">
      <c r="A177">
        <f>ROW(Source!A80)</f>
        <v>80</v>
      </c>
      <c r="B177">
        <v>39269648</v>
      </c>
      <c r="C177">
        <v>39270956</v>
      </c>
      <c r="D177">
        <v>37069580</v>
      </c>
      <c r="E177">
        <v>1</v>
      </c>
      <c r="F177">
        <v>1</v>
      </c>
      <c r="G177">
        <v>1</v>
      </c>
      <c r="H177">
        <v>1</v>
      </c>
      <c r="I177" t="s">
        <v>1014</v>
      </c>
      <c r="J177" t="s">
        <v>3</v>
      </c>
      <c r="K177" t="s">
        <v>1015</v>
      </c>
      <c r="L177">
        <v>1191</v>
      </c>
      <c r="N177">
        <v>1013</v>
      </c>
      <c r="O177" t="s">
        <v>878</v>
      </c>
      <c r="P177" t="s">
        <v>878</v>
      </c>
      <c r="Q177">
        <v>1</v>
      </c>
      <c r="W177">
        <v>0</v>
      </c>
      <c r="X177">
        <v>1010519658</v>
      </c>
      <c r="Y177">
        <v>33.78</v>
      </c>
      <c r="AA177">
        <v>0</v>
      </c>
      <c r="AB177">
        <v>0</v>
      </c>
      <c r="AC177">
        <v>0</v>
      </c>
      <c r="AD177">
        <v>52.53</v>
      </c>
      <c r="AE177">
        <v>0</v>
      </c>
      <c r="AF177">
        <v>0</v>
      </c>
      <c r="AG177">
        <v>0</v>
      </c>
      <c r="AH177">
        <v>8.64</v>
      </c>
      <c r="AI177">
        <v>1</v>
      </c>
      <c r="AJ177">
        <v>1</v>
      </c>
      <c r="AK177">
        <v>1</v>
      </c>
      <c r="AL177">
        <v>6.08</v>
      </c>
      <c r="AN177">
        <v>0</v>
      </c>
      <c r="AO177">
        <v>1</v>
      </c>
      <c r="AP177">
        <v>0</v>
      </c>
      <c r="AQ177">
        <v>0</v>
      </c>
      <c r="AR177">
        <v>0</v>
      </c>
      <c r="AS177" t="s">
        <v>3</v>
      </c>
      <c r="AT177">
        <v>33.78</v>
      </c>
      <c r="AU177" t="s">
        <v>3</v>
      </c>
      <c r="AV177">
        <v>1</v>
      </c>
      <c r="AW177">
        <v>2</v>
      </c>
      <c r="AX177">
        <v>39270970</v>
      </c>
      <c r="AY177">
        <v>1</v>
      </c>
      <c r="AZ177">
        <v>0</v>
      </c>
      <c r="BA177">
        <v>180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Y177*Source!I80</f>
        <v>148.39554000000001</v>
      </c>
      <c r="CY177">
        <f>AD177</f>
        <v>52.53</v>
      </c>
      <c r="CZ177">
        <f>AH177</f>
        <v>8.64</v>
      </c>
      <c r="DA177">
        <f>AL177</f>
        <v>6.08</v>
      </c>
      <c r="DB177">
        <v>0</v>
      </c>
    </row>
    <row r="178" spans="1:106" x14ac:dyDescent="0.2">
      <c r="A178">
        <f>ROW(Source!A80)</f>
        <v>80</v>
      </c>
      <c r="B178">
        <v>39269648</v>
      </c>
      <c r="C178">
        <v>39270956</v>
      </c>
      <c r="D178">
        <v>37064876</v>
      </c>
      <c r="E178">
        <v>1</v>
      </c>
      <c r="F178">
        <v>1</v>
      </c>
      <c r="G178">
        <v>1</v>
      </c>
      <c r="H178">
        <v>1</v>
      </c>
      <c r="I178" t="s">
        <v>879</v>
      </c>
      <c r="J178" t="s">
        <v>3</v>
      </c>
      <c r="K178" t="s">
        <v>880</v>
      </c>
      <c r="L178">
        <v>1191</v>
      </c>
      <c r="N178">
        <v>1013</v>
      </c>
      <c r="O178" t="s">
        <v>878</v>
      </c>
      <c r="P178" t="s">
        <v>878</v>
      </c>
      <c r="Q178">
        <v>1</v>
      </c>
      <c r="W178">
        <v>0</v>
      </c>
      <c r="X178">
        <v>-1417349443</v>
      </c>
      <c r="Y178">
        <v>0.16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1</v>
      </c>
      <c r="AJ178">
        <v>1</v>
      </c>
      <c r="AK178">
        <v>6.08</v>
      </c>
      <c r="AL178">
        <v>1</v>
      </c>
      <c r="AN178">
        <v>0</v>
      </c>
      <c r="AO178">
        <v>1</v>
      </c>
      <c r="AP178">
        <v>0</v>
      </c>
      <c r="AQ178">
        <v>0</v>
      </c>
      <c r="AR178">
        <v>0</v>
      </c>
      <c r="AS178" t="s">
        <v>3</v>
      </c>
      <c r="AT178">
        <v>0.16</v>
      </c>
      <c r="AU178" t="s">
        <v>3</v>
      </c>
      <c r="AV178">
        <v>2</v>
      </c>
      <c r="AW178">
        <v>2</v>
      </c>
      <c r="AX178">
        <v>39270971</v>
      </c>
      <c r="AY178">
        <v>1</v>
      </c>
      <c r="AZ178">
        <v>0</v>
      </c>
      <c r="BA178">
        <v>181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Y178*Source!I80</f>
        <v>0.70287999999999995</v>
      </c>
      <c r="CY178">
        <f>AD178</f>
        <v>0</v>
      </c>
      <c r="CZ178">
        <f>AH178</f>
        <v>0</v>
      </c>
      <c r="DA178">
        <f>AL178</f>
        <v>1</v>
      </c>
      <c r="DB178">
        <v>0</v>
      </c>
    </row>
    <row r="179" spans="1:106" x14ac:dyDescent="0.2">
      <c r="A179">
        <f>ROW(Source!A80)</f>
        <v>80</v>
      </c>
      <c r="B179">
        <v>39269648</v>
      </c>
      <c r="C179">
        <v>39270956</v>
      </c>
      <c r="D179">
        <v>36882452</v>
      </c>
      <c r="E179">
        <v>1</v>
      </c>
      <c r="F179">
        <v>1</v>
      </c>
      <c r="G179">
        <v>1</v>
      </c>
      <c r="H179">
        <v>2</v>
      </c>
      <c r="I179" t="s">
        <v>881</v>
      </c>
      <c r="J179" t="s">
        <v>882</v>
      </c>
      <c r="K179" t="s">
        <v>883</v>
      </c>
      <c r="L179">
        <v>1368</v>
      </c>
      <c r="N179">
        <v>1011</v>
      </c>
      <c r="O179" t="s">
        <v>884</v>
      </c>
      <c r="P179" t="s">
        <v>884</v>
      </c>
      <c r="Q179">
        <v>1</v>
      </c>
      <c r="W179">
        <v>0</v>
      </c>
      <c r="X179">
        <v>1188625873</v>
      </c>
      <c r="Y179">
        <v>0.1</v>
      </c>
      <c r="AA179">
        <v>0</v>
      </c>
      <c r="AB179">
        <v>190.06</v>
      </c>
      <c r="AC179">
        <v>13.5</v>
      </c>
      <c r="AD179">
        <v>0</v>
      </c>
      <c r="AE179">
        <v>0</v>
      </c>
      <c r="AF179">
        <v>31.26</v>
      </c>
      <c r="AG179">
        <v>13.5</v>
      </c>
      <c r="AH179">
        <v>0</v>
      </c>
      <c r="AI179">
        <v>1</v>
      </c>
      <c r="AJ179">
        <v>6.08</v>
      </c>
      <c r="AK179">
        <v>1</v>
      </c>
      <c r="AL179">
        <v>1</v>
      </c>
      <c r="AN179">
        <v>0</v>
      </c>
      <c r="AO179">
        <v>1</v>
      </c>
      <c r="AP179">
        <v>0</v>
      </c>
      <c r="AQ179">
        <v>0</v>
      </c>
      <c r="AR179">
        <v>0</v>
      </c>
      <c r="AS179" t="s">
        <v>3</v>
      </c>
      <c r="AT179">
        <v>0.1</v>
      </c>
      <c r="AU179" t="s">
        <v>3</v>
      </c>
      <c r="AV179">
        <v>0</v>
      </c>
      <c r="AW179">
        <v>2</v>
      </c>
      <c r="AX179">
        <v>39270972</v>
      </c>
      <c r="AY179">
        <v>1</v>
      </c>
      <c r="AZ179">
        <v>0</v>
      </c>
      <c r="BA179">
        <v>182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Y179*Source!I80</f>
        <v>0.43930000000000002</v>
      </c>
      <c r="CY179">
        <f>AB179</f>
        <v>190.06</v>
      </c>
      <c r="CZ179">
        <f>AF179</f>
        <v>31.26</v>
      </c>
      <c r="DA179">
        <f>AJ179</f>
        <v>6.08</v>
      </c>
      <c r="DB179">
        <v>0</v>
      </c>
    </row>
    <row r="180" spans="1:106" x14ac:dyDescent="0.2">
      <c r="A180">
        <f>ROW(Source!A80)</f>
        <v>80</v>
      </c>
      <c r="B180">
        <v>39269648</v>
      </c>
      <c r="C180">
        <v>39270956</v>
      </c>
      <c r="D180">
        <v>36883554</v>
      </c>
      <c r="E180">
        <v>1</v>
      </c>
      <c r="F180">
        <v>1</v>
      </c>
      <c r="G180">
        <v>1</v>
      </c>
      <c r="H180">
        <v>2</v>
      </c>
      <c r="I180" t="s">
        <v>895</v>
      </c>
      <c r="J180" t="s">
        <v>896</v>
      </c>
      <c r="K180" t="s">
        <v>897</v>
      </c>
      <c r="L180">
        <v>1368</v>
      </c>
      <c r="N180">
        <v>1011</v>
      </c>
      <c r="O180" t="s">
        <v>884</v>
      </c>
      <c r="P180" t="s">
        <v>884</v>
      </c>
      <c r="Q180">
        <v>1</v>
      </c>
      <c r="W180">
        <v>0</v>
      </c>
      <c r="X180">
        <v>1372534845</v>
      </c>
      <c r="Y180">
        <v>0.06</v>
      </c>
      <c r="AA180">
        <v>0</v>
      </c>
      <c r="AB180">
        <v>399.52</v>
      </c>
      <c r="AC180">
        <v>11.6</v>
      </c>
      <c r="AD180">
        <v>0</v>
      </c>
      <c r="AE180">
        <v>0</v>
      </c>
      <c r="AF180">
        <v>65.709999999999994</v>
      </c>
      <c r="AG180">
        <v>11.6</v>
      </c>
      <c r="AH180">
        <v>0</v>
      </c>
      <c r="AI180">
        <v>1</v>
      </c>
      <c r="AJ180">
        <v>6.08</v>
      </c>
      <c r="AK180">
        <v>1</v>
      </c>
      <c r="AL180">
        <v>1</v>
      </c>
      <c r="AN180">
        <v>0</v>
      </c>
      <c r="AO180">
        <v>1</v>
      </c>
      <c r="AP180">
        <v>0</v>
      </c>
      <c r="AQ180">
        <v>0</v>
      </c>
      <c r="AR180">
        <v>0</v>
      </c>
      <c r="AS180" t="s">
        <v>3</v>
      </c>
      <c r="AT180">
        <v>0.06</v>
      </c>
      <c r="AU180" t="s">
        <v>3</v>
      </c>
      <c r="AV180">
        <v>0</v>
      </c>
      <c r="AW180">
        <v>2</v>
      </c>
      <c r="AX180">
        <v>39270973</v>
      </c>
      <c r="AY180">
        <v>1</v>
      </c>
      <c r="AZ180">
        <v>0</v>
      </c>
      <c r="BA180">
        <v>183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Y180*Source!I80</f>
        <v>0.26357999999999998</v>
      </c>
      <c r="CY180">
        <f>AB180</f>
        <v>399.52</v>
      </c>
      <c r="CZ180">
        <f>AF180</f>
        <v>65.709999999999994</v>
      </c>
      <c r="DA180">
        <f>AJ180</f>
        <v>6.08</v>
      </c>
      <c r="DB180">
        <v>0</v>
      </c>
    </row>
    <row r="181" spans="1:106" x14ac:dyDescent="0.2">
      <c r="A181">
        <f>ROW(Source!A80)</f>
        <v>80</v>
      </c>
      <c r="B181">
        <v>39269648</v>
      </c>
      <c r="C181">
        <v>39270956</v>
      </c>
      <c r="D181">
        <v>36801792</v>
      </c>
      <c r="E181">
        <v>1</v>
      </c>
      <c r="F181">
        <v>1</v>
      </c>
      <c r="G181">
        <v>1</v>
      </c>
      <c r="H181">
        <v>3</v>
      </c>
      <c r="I181" t="s">
        <v>1016</v>
      </c>
      <c r="J181" t="s">
        <v>1017</v>
      </c>
      <c r="K181" t="s">
        <v>1018</v>
      </c>
      <c r="L181">
        <v>1339</v>
      </c>
      <c r="N181">
        <v>1007</v>
      </c>
      <c r="O181" t="s">
        <v>188</v>
      </c>
      <c r="P181" t="s">
        <v>188</v>
      </c>
      <c r="Q181">
        <v>1</v>
      </c>
      <c r="W181">
        <v>0</v>
      </c>
      <c r="X181">
        <v>-1660354250</v>
      </c>
      <c r="Y181">
        <v>0.24</v>
      </c>
      <c r="AA181">
        <v>14.84</v>
      </c>
      <c r="AB181">
        <v>0</v>
      </c>
      <c r="AC181">
        <v>0</v>
      </c>
      <c r="AD181">
        <v>0</v>
      </c>
      <c r="AE181">
        <v>2.44</v>
      </c>
      <c r="AF181">
        <v>0</v>
      </c>
      <c r="AG181">
        <v>0</v>
      </c>
      <c r="AH181">
        <v>0</v>
      </c>
      <c r="AI181">
        <v>6.08</v>
      </c>
      <c r="AJ181">
        <v>1</v>
      </c>
      <c r="AK181">
        <v>1</v>
      </c>
      <c r="AL181">
        <v>1</v>
      </c>
      <c r="AN181">
        <v>0</v>
      </c>
      <c r="AO181">
        <v>1</v>
      </c>
      <c r="AP181">
        <v>0</v>
      </c>
      <c r="AQ181">
        <v>0</v>
      </c>
      <c r="AR181">
        <v>0</v>
      </c>
      <c r="AS181" t="s">
        <v>3</v>
      </c>
      <c r="AT181">
        <v>0.24</v>
      </c>
      <c r="AU181" t="s">
        <v>3</v>
      </c>
      <c r="AV181">
        <v>0</v>
      </c>
      <c r="AW181">
        <v>2</v>
      </c>
      <c r="AX181">
        <v>39270974</v>
      </c>
      <c r="AY181">
        <v>1</v>
      </c>
      <c r="AZ181">
        <v>0</v>
      </c>
      <c r="BA181">
        <v>184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Y181*Source!I80</f>
        <v>1.0543199999999999</v>
      </c>
      <c r="CY181">
        <f t="shared" ref="CY181:CY189" si="21">AA181</f>
        <v>14.84</v>
      </c>
      <c r="CZ181">
        <f t="shared" ref="CZ181:CZ189" si="22">AE181</f>
        <v>2.44</v>
      </c>
      <c r="DA181">
        <f t="shared" ref="DA181:DA189" si="23">AI181</f>
        <v>6.08</v>
      </c>
      <c r="DB181">
        <v>0</v>
      </c>
    </row>
    <row r="182" spans="1:106" x14ac:dyDescent="0.2">
      <c r="A182">
        <f>ROW(Source!A80)</f>
        <v>80</v>
      </c>
      <c r="B182">
        <v>39269648</v>
      </c>
      <c r="C182">
        <v>39270956</v>
      </c>
      <c r="D182">
        <v>36802272</v>
      </c>
      <c r="E182">
        <v>1</v>
      </c>
      <c r="F182">
        <v>1</v>
      </c>
      <c r="G182">
        <v>1</v>
      </c>
      <c r="H182">
        <v>3</v>
      </c>
      <c r="I182" t="s">
        <v>1019</v>
      </c>
      <c r="J182" t="s">
        <v>1020</v>
      </c>
      <c r="K182" t="s">
        <v>1021</v>
      </c>
      <c r="L182">
        <v>1354</v>
      </c>
      <c r="N182">
        <v>1010</v>
      </c>
      <c r="O182" t="s">
        <v>94</v>
      </c>
      <c r="P182" t="s">
        <v>94</v>
      </c>
      <c r="Q182">
        <v>1</v>
      </c>
      <c r="W182">
        <v>0</v>
      </c>
      <c r="X182">
        <v>-1046673864</v>
      </c>
      <c r="Y182">
        <v>5.0999999999999996</v>
      </c>
      <c r="AA182">
        <v>27.36</v>
      </c>
      <c r="AB182">
        <v>0</v>
      </c>
      <c r="AC182">
        <v>0</v>
      </c>
      <c r="AD182">
        <v>0</v>
      </c>
      <c r="AE182">
        <v>4.5</v>
      </c>
      <c r="AF182">
        <v>0</v>
      </c>
      <c r="AG182">
        <v>0</v>
      </c>
      <c r="AH182">
        <v>0</v>
      </c>
      <c r="AI182">
        <v>6.08</v>
      </c>
      <c r="AJ182">
        <v>1</v>
      </c>
      <c r="AK182">
        <v>1</v>
      </c>
      <c r="AL182">
        <v>1</v>
      </c>
      <c r="AN182">
        <v>0</v>
      </c>
      <c r="AO182">
        <v>1</v>
      </c>
      <c r="AP182">
        <v>0</v>
      </c>
      <c r="AQ182">
        <v>0</v>
      </c>
      <c r="AR182">
        <v>0</v>
      </c>
      <c r="AS182" t="s">
        <v>3</v>
      </c>
      <c r="AT182">
        <v>5.0999999999999996</v>
      </c>
      <c r="AU182" t="s">
        <v>3</v>
      </c>
      <c r="AV182">
        <v>0</v>
      </c>
      <c r="AW182">
        <v>2</v>
      </c>
      <c r="AX182">
        <v>39270975</v>
      </c>
      <c r="AY182">
        <v>1</v>
      </c>
      <c r="AZ182">
        <v>0</v>
      </c>
      <c r="BA182">
        <v>185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Y182*Source!I80</f>
        <v>22.404299999999996</v>
      </c>
      <c r="CY182">
        <f t="shared" si="21"/>
        <v>27.36</v>
      </c>
      <c r="CZ182">
        <f t="shared" si="22"/>
        <v>4.5</v>
      </c>
      <c r="DA182">
        <f t="shared" si="23"/>
        <v>6.08</v>
      </c>
      <c r="DB182">
        <v>0</v>
      </c>
    </row>
    <row r="183" spans="1:106" x14ac:dyDescent="0.2">
      <c r="A183">
        <f>ROW(Source!A80)</f>
        <v>80</v>
      </c>
      <c r="B183">
        <v>39269648</v>
      </c>
      <c r="C183">
        <v>39270956</v>
      </c>
      <c r="D183">
        <v>36802521</v>
      </c>
      <c r="E183">
        <v>1</v>
      </c>
      <c r="F183">
        <v>1</v>
      </c>
      <c r="G183">
        <v>1</v>
      </c>
      <c r="H183">
        <v>3</v>
      </c>
      <c r="I183" t="s">
        <v>1022</v>
      </c>
      <c r="J183" t="s">
        <v>1023</v>
      </c>
      <c r="K183" t="s">
        <v>1024</v>
      </c>
      <c r="L183">
        <v>1348</v>
      </c>
      <c r="N183">
        <v>1009</v>
      </c>
      <c r="O183" t="s">
        <v>219</v>
      </c>
      <c r="P183" t="s">
        <v>219</v>
      </c>
      <c r="Q183">
        <v>1000</v>
      </c>
      <c r="W183">
        <v>0</v>
      </c>
      <c r="X183">
        <v>-526970962</v>
      </c>
      <c r="Y183">
        <v>2.5499999999999998E-2</v>
      </c>
      <c r="AA183">
        <v>3565.74</v>
      </c>
      <c r="AB183">
        <v>0</v>
      </c>
      <c r="AC183">
        <v>0</v>
      </c>
      <c r="AD183">
        <v>0</v>
      </c>
      <c r="AE183">
        <v>586.47</v>
      </c>
      <c r="AF183">
        <v>0</v>
      </c>
      <c r="AG183">
        <v>0</v>
      </c>
      <c r="AH183">
        <v>0</v>
      </c>
      <c r="AI183">
        <v>6.08</v>
      </c>
      <c r="AJ183">
        <v>1</v>
      </c>
      <c r="AK183">
        <v>1</v>
      </c>
      <c r="AL183">
        <v>1</v>
      </c>
      <c r="AN183">
        <v>0</v>
      </c>
      <c r="AO183">
        <v>1</v>
      </c>
      <c r="AP183">
        <v>0</v>
      </c>
      <c r="AQ183">
        <v>0</v>
      </c>
      <c r="AR183">
        <v>0</v>
      </c>
      <c r="AS183" t="s">
        <v>3</v>
      </c>
      <c r="AT183">
        <v>2.5499999999999998E-2</v>
      </c>
      <c r="AU183" t="s">
        <v>3</v>
      </c>
      <c r="AV183">
        <v>0</v>
      </c>
      <c r="AW183">
        <v>2</v>
      </c>
      <c r="AX183">
        <v>39270976</v>
      </c>
      <c r="AY183">
        <v>1</v>
      </c>
      <c r="AZ183">
        <v>0</v>
      </c>
      <c r="BA183">
        <v>186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Y183*Source!I80</f>
        <v>0.11202149999999998</v>
      </c>
      <c r="CY183">
        <f t="shared" si="21"/>
        <v>3565.74</v>
      </c>
      <c r="CZ183">
        <f t="shared" si="22"/>
        <v>586.47</v>
      </c>
      <c r="DA183">
        <f t="shared" si="23"/>
        <v>6.08</v>
      </c>
      <c r="DB183">
        <v>0</v>
      </c>
    </row>
    <row r="184" spans="1:106" x14ac:dyDescent="0.2">
      <c r="A184">
        <f>ROW(Source!A80)</f>
        <v>80</v>
      </c>
      <c r="B184">
        <v>39269648</v>
      </c>
      <c r="C184">
        <v>39270956</v>
      </c>
      <c r="D184">
        <v>36805188</v>
      </c>
      <c r="E184">
        <v>1</v>
      </c>
      <c r="F184">
        <v>1</v>
      </c>
      <c r="G184">
        <v>1</v>
      </c>
      <c r="H184">
        <v>3</v>
      </c>
      <c r="I184" t="s">
        <v>1005</v>
      </c>
      <c r="J184" t="s">
        <v>1006</v>
      </c>
      <c r="K184" t="s">
        <v>1007</v>
      </c>
      <c r="L184">
        <v>1327</v>
      </c>
      <c r="N184">
        <v>1005</v>
      </c>
      <c r="O184" t="s">
        <v>79</v>
      </c>
      <c r="P184" t="s">
        <v>79</v>
      </c>
      <c r="Q184">
        <v>1</v>
      </c>
      <c r="W184">
        <v>0</v>
      </c>
      <c r="X184">
        <v>-1987926685</v>
      </c>
      <c r="Y184">
        <v>1.6</v>
      </c>
      <c r="AA184">
        <v>439.71</v>
      </c>
      <c r="AB184">
        <v>0</v>
      </c>
      <c r="AC184">
        <v>0</v>
      </c>
      <c r="AD184">
        <v>0</v>
      </c>
      <c r="AE184">
        <v>72.319999999999993</v>
      </c>
      <c r="AF184">
        <v>0</v>
      </c>
      <c r="AG184">
        <v>0</v>
      </c>
      <c r="AH184">
        <v>0</v>
      </c>
      <c r="AI184">
        <v>6.08</v>
      </c>
      <c r="AJ184">
        <v>1</v>
      </c>
      <c r="AK184">
        <v>1</v>
      </c>
      <c r="AL184">
        <v>1</v>
      </c>
      <c r="AN184">
        <v>0</v>
      </c>
      <c r="AO184">
        <v>1</v>
      </c>
      <c r="AP184">
        <v>0</v>
      </c>
      <c r="AQ184">
        <v>0</v>
      </c>
      <c r="AR184">
        <v>0</v>
      </c>
      <c r="AS184" t="s">
        <v>3</v>
      </c>
      <c r="AT184">
        <v>1.6</v>
      </c>
      <c r="AU184" t="s">
        <v>3</v>
      </c>
      <c r="AV184">
        <v>0</v>
      </c>
      <c r="AW184">
        <v>2</v>
      </c>
      <c r="AX184">
        <v>39270977</v>
      </c>
      <c r="AY184">
        <v>1</v>
      </c>
      <c r="AZ184">
        <v>0</v>
      </c>
      <c r="BA184">
        <v>187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Y184*Source!I80</f>
        <v>7.0288000000000004</v>
      </c>
      <c r="CY184">
        <f t="shared" si="21"/>
        <v>439.71</v>
      </c>
      <c r="CZ184">
        <f t="shared" si="22"/>
        <v>72.319999999999993</v>
      </c>
      <c r="DA184">
        <f t="shared" si="23"/>
        <v>6.08</v>
      </c>
      <c r="DB184">
        <v>0</v>
      </c>
    </row>
    <row r="185" spans="1:106" x14ac:dyDescent="0.2">
      <c r="A185">
        <f>ROW(Source!A80)</f>
        <v>80</v>
      </c>
      <c r="B185">
        <v>39269648</v>
      </c>
      <c r="C185">
        <v>39270956</v>
      </c>
      <c r="D185">
        <v>36806413</v>
      </c>
      <c r="E185">
        <v>1</v>
      </c>
      <c r="F185">
        <v>1</v>
      </c>
      <c r="G185">
        <v>1</v>
      </c>
      <c r="H185">
        <v>3</v>
      </c>
      <c r="I185" t="s">
        <v>1025</v>
      </c>
      <c r="J185" t="s">
        <v>1026</v>
      </c>
      <c r="K185" t="s">
        <v>1027</v>
      </c>
      <c r="L185">
        <v>1339</v>
      </c>
      <c r="N185">
        <v>1007</v>
      </c>
      <c r="O185" t="s">
        <v>188</v>
      </c>
      <c r="P185" t="s">
        <v>188</v>
      </c>
      <c r="Q185">
        <v>1</v>
      </c>
      <c r="W185">
        <v>0</v>
      </c>
      <c r="X185">
        <v>1795918813</v>
      </c>
      <c r="Y185">
        <v>4.4000000000000003E-3</v>
      </c>
      <c r="AA185">
        <v>453.45</v>
      </c>
      <c r="AB185">
        <v>0</v>
      </c>
      <c r="AC185">
        <v>0</v>
      </c>
      <c r="AD185">
        <v>0</v>
      </c>
      <c r="AE185">
        <v>74.58</v>
      </c>
      <c r="AF185">
        <v>0</v>
      </c>
      <c r="AG185">
        <v>0</v>
      </c>
      <c r="AH185">
        <v>0</v>
      </c>
      <c r="AI185">
        <v>6.08</v>
      </c>
      <c r="AJ185">
        <v>1</v>
      </c>
      <c r="AK185">
        <v>1</v>
      </c>
      <c r="AL185">
        <v>1</v>
      </c>
      <c r="AN185">
        <v>0</v>
      </c>
      <c r="AO185">
        <v>1</v>
      </c>
      <c r="AP185">
        <v>0</v>
      </c>
      <c r="AQ185">
        <v>0</v>
      </c>
      <c r="AR185">
        <v>0</v>
      </c>
      <c r="AS185" t="s">
        <v>3</v>
      </c>
      <c r="AT185">
        <v>4.4000000000000003E-3</v>
      </c>
      <c r="AU185" t="s">
        <v>3</v>
      </c>
      <c r="AV185">
        <v>0</v>
      </c>
      <c r="AW185">
        <v>2</v>
      </c>
      <c r="AX185">
        <v>39270978</v>
      </c>
      <c r="AY185">
        <v>1</v>
      </c>
      <c r="AZ185">
        <v>0</v>
      </c>
      <c r="BA185">
        <v>188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Y185*Source!I80</f>
        <v>1.9329200000000001E-2</v>
      </c>
      <c r="CY185">
        <f t="shared" si="21"/>
        <v>453.45</v>
      </c>
      <c r="CZ185">
        <f t="shared" si="22"/>
        <v>74.58</v>
      </c>
      <c r="DA185">
        <f t="shared" si="23"/>
        <v>6.08</v>
      </c>
      <c r="DB185">
        <v>0</v>
      </c>
    </row>
    <row r="186" spans="1:106" x14ac:dyDescent="0.2">
      <c r="A186">
        <f>ROW(Source!A80)</f>
        <v>80</v>
      </c>
      <c r="B186">
        <v>39269648</v>
      </c>
      <c r="C186">
        <v>39270956</v>
      </c>
      <c r="D186">
        <v>36836983</v>
      </c>
      <c r="E186">
        <v>1</v>
      </c>
      <c r="F186">
        <v>1</v>
      </c>
      <c r="G186">
        <v>1</v>
      </c>
      <c r="H186">
        <v>3</v>
      </c>
      <c r="I186" t="s">
        <v>1028</v>
      </c>
      <c r="J186" t="s">
        <v>1029</v>
      </c>
      <c r="K186" t="s">
        <v>1030</v>
      </c>
      <c r="L186">
        <v>1346</v>
      </c>
      <c r="N186">
        <v>1009</v>
      </c>
      <c r="O186" t="s">
        <v>260</v>
      </c>
      <c r="P186" t="s">
        <v>260</v>
      </c>
      <c r="Q186">
        <v>1</v>
      </c>
      <c r="W186">
        <v>0</v>
      </c>
      <c r="X186">
        <v>-1684093315</v>
      </c>
      <c r="Y186">
        <v>4.0199999999999996</v>
      </c>
      <c r="AA186">
        <v>49.19</v>
      </c>
      <c r="AB186">
        <v>0</v>
      </c>
      <c r="AC186">
        <v>0</v>
      </c>
      <c r="AD186">
        <v>0</v>
      </c>
      <c r="AE186">
        <v>8.09</v>
      </c>
      <c r="AF186">
        <v>0</v>
      </c>
      <c r="AG186">
        <v>0</v>
      </c>
      <c r="AH186">
        <v>0</v>
      </c>
      <c r="AI186">
        <v>6.08</v>
      </c>
      <c r="AJ186">
        <v>1</v>
      </c>
      <c r="AK186">
        <v>1</v>
      </c>
      <c r="AL186">
        <v>1</v>
      </c>
      <c r="AN186">
        <v>0</v>
      </c>
      <c r="AO186">
        <v>1</v>
      </c>
      <c r="AP186">
        <v>0</v>
      </c>
      <c r="AQ186">
        <v>0</v>
      </c>
      <c r="AR186">
        <v>0</v>
      </c>
      <c r="AS186" t="s">
        <v>3</v>
      </c>
      <c r="AT186">
        <v>4.0199999999999996</v>
      </c>
      <c r="AU186" t="s">
        <v>3</v>
      </c>
      <c r="AV186">
        <v>0</v>
      </c>
      <c r="AW186">
        <v>2</v>
      </c>
      <c r="AX186">
        <v>39270979</v>
      </c>
      <c r="AY186">
        <v>1</v>
      </c>
      <c r="AZ186">
        <v>0</v>
      </c>
      <c r="BA186">
        <v>189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Y186*Source!I80</f>
        <v>17.659859999999998</v>
      </c>
      <c r="CY186">
        <f t="shared" si="21"/>
        <v>49.19</v>
      </c>
      <c r="CZ186">
        <f t="shared" si="22"/>
        <v>8.09</v>
      </c>
      <c r="DA186">
        <f t="shared" si="23"/>
        <v>6.08</v>
      </c>
      <c r="DB186">
        <v>0</v>
      </c>
    </row>
    <row r="187" spans="1:106" x14ac:dyDescent="0.2">
      <c r="A187">
        <f>ROW(Source!A80)</f>
        <v>80</v>
      </c>
      <c r="B187">
        <v>39269648</v>
      </c>
      <c r="C187">
        <v>39270956</v>
      </c>
      <c r="D187">
        <v>36797561</v>
      </c>
      <c r="E187">
        <v>17</v>
      </c>
      <c r="F187">
        <v>1</v>
      </c>
      <c r="G187">
        <v>1</v>
      </c>
      <c r="H187">
        <v>3</v>
      </c>
      <c r="I187" t="s">
        <v>244</v>
      </c>
      <c r="J187" t="s">
        <v>3</v>
      </c>
      <c r="K187" t="s">
        <v>245</v>
      </c>
      <c r="L187">
        <v>1348</v>
      </c>
      <c r="N187">
        <v>1009</v>
      </c>
      <c r="O187" t="s">
        <v>219</v>
      </c>
      <c r="P187" t="s">
        <v>219</v>
      </c>
      <c r="Q187">
        <v>1000</v>
      </c>
      <c r="W187">
        <v>0</v>
      </c>
      <c r="X187">
        <v>1891904026</v>
      </c>
      <c r="Y187">
        <v>7.0999999999999994E-2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6.08</v>
      </c>
      <c r="AJ187">
        <v>1</v>
      </c>
      <c r="AK187">
        <v>1</v>
      </c>
      <c r="AL187">
        <v>1</v>
      </c>
      <c r="AN187">
        <v>0</v>
      </c>
      <c r="AO187">
        <v>0</v>
      </c>
      <c r="AP187">
        <v>0</v>
      </c>
      <c r="AQ187">
        <v>0</v>
      </c>
      <c r="AR187">
        <v>0</v>
      </c>
      <c r="AS187" t="s">
        <v>3</v>
      </c>
      <c r="AT187">
        <v>7.0999999999999994E-2</v>
      </c>
      <c r="AU187" t="s">
        <v>3</v>
      </c>
      <c r="AV187">
        <v>0</v>
      </c>
      <c r="AW187">
        <v>2</v>
      </c>
      <c r="AX187">
        <v>39270980</v>
      </c>
      <c r="AY187">
        <v>1</v>
      </c>
      <c r="AZ187">
        <v>0</v>
      </c>
      <c r="BA187">
        <v>190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Y187*Source!I80</f>
        <v>0.31190299999999993</v>
      </c>
      <c r="CY187">
        <f t="shared" si="21"/>
        <v>0</v>
      </c>
      <c r="CZ187">
        <f t="shared" si="22"/>
        <v>0</v>
      </c>
      <c r="DA187">
        <f t="shared" si="23"/>
        <v>6.08</v>
      </c>
      <c r="DB187">
        <v>0</v>
      </c>
    </row>
    <row r="188" spans="1:106" x14ac:dyDescent="0.2">
      <c r="A188">
        <f>ROW(Source!A80)</f>
        <v>80</v>
      </c>
      <c r="B188">
        <v>39269648</v>
      </c>
      <c r="C188">
        <v>39270956</v>
      </c>
      <c r="D188">
        <v>36837795</v>
      </c>
      <c r="E188">
        <v>1</v>
      </c>
      <c r="F188">
        <v>1</v>
      </c>
      <c r="G188">
        <v>1</v>
      </c>
      <c r="H188">
        <v>3</v>
      </c>
      <c r="I188" t="s">
        <v>240</v>
      </c>
      <c r="J188" t="s">
        <v>242</v>
      </c>
      <c r="K188" t="s">
        <v>241</v>
      </c>
      <c r="L188">
        <v>1348</v>
      </c>
      <c r="N188">
        <v>1009</v>
      </c>
      <c r="O188" t="s">
        <v>219</v>
      </c>
      <c r="P188" t="s">
        <v>219</v>
      </c>
      <c r="Q188">
        <v>1000</v>
      </c>
      <c r="W188">
        <v>0</v>
      </c>
      <c r="X188">
        <v>772632804</v>
      </c>
      <c r="Y188">
        <v>7.0999999999999994E-2</v>
      </c>
      <c r="AA188">
        <v>121439.91</v>
      </c>
      <c r="AB188">
        <v>0</v>
      </c>
      <c r="AC188">
        <v>0</v>
      </c>
      <c r="AD188">
        <v>0</v>
      </c>
      <c r="AE188">
        <v>19973.669999999998</v>
      </c>
      <c r="AF188">
        <v>0</v>
      </c>
      <c r="AG188">
        <v>0</v>
      </c>
      <c r="AH188">
        <v>0</v>
      </c>
      <c r="AI188">
        <v>6.08</v>
      </c>
      <c r="AJ188">
        <v>1</v>
      </c>
      <c r="AK188">
        <v>1</v>
      </c>
      <c r="AL188">
        <v>1</v>
      </c>
      <c r="AN188">
        <v>0</v>
      </c>
      <c r="AO188">
        <v>0</v>
      </c>
      <c r="AP188">
        <v>0</v>
      </c>
      <c r="AQ188">
        <v>0</v>
      </c>
      <c r="AR188">
        <v>0</v>
      </c>
      <c r="AS188" t="s">
        <v>3</v>
      </c>
      <c r="AT188">
        <v>7.0999999999999994E-2</v>
      </c>
      <c r="AU188" t="s">
        <v>3</v>
      </c>
      <c r="AV188">
        <v>0</v>
      </c>
      <c r="AW188">
        <v>1</v>
      </c>
      <c r="AX188">
        <v>-1</v>
      </c>
      <c r="AY188">
        <v>0</v>
      </c>
      <c r="AZ188">
        <v>0</v>
      </c>
      <c r="BA188" t="s">
        <v>3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Y188*Source!I80</f>
        <v>0.31190299999999993</v>
      </c>
      <c r="CY188">
        <f t="shared" si="21"/>
        <v>121439.91</v>
      </c>
      <c r="CZ188">
        <f t="shared" si="22"/>
        <v>19973.669999999998</v>
      </c>
      <c r="DA188">
        <f t="shared" si="23"/>
        <v>6.08</v>
      </c>
      <c r="DB188">
        <v>0</v>
      </c>
    </row>
    <row r="189" spans="1:106" x14ac:dyDescent="0.2">
      <c r="A189">
        <f>ROW(Source!A80)</f>
        <v>80</v>
      </c>
      <c r="B189">
        <v>39269648</v>
      </c>
      <c r="C189">
        <v>39270956</v>
      </c>
      <c r="D189">
        <v>36839212</v>
      </c>
      <c r="E189">
        <v>1</v>
      </c>
      <c r="F189">
        <v>1</v>
      </c>
      <c r="G189">
        <v>1</v>
      </c>
      <c r="H189">
        <v>3</v>
      </c>
      <c r="I189" t="s">
        <v>1031</v>
      </c>
      <c r="J189" t="s">
        <v>1032</v>
      </c>
      <c r="K189" t="s">
        <v>1033</v>
      </c>
      <c r="L189">
        <v>1348</v>
      </c>
      <c r="N189">
        <v>1009</v>
      </c>
      <c r="O189" t="s">
        <v>219</v>
      </c>
      <c r="P189" t="s">
        <v>219</v>
      </c>
      <c r="Q189">
        <v>1000</v>
      </c>
      <c r="W189">
        <v>0</v>
      </c>
      <c r="X189">
        <v>-2084827333</v>
      </c>
      <c r="Y189">
        <v>7.5999999999999998E-2</v>
      </c>
      <c r="AA189">
        <v>26107.52</v>
      </c>
      <c r="AB189">
        <v>0</v>
      </c>
      <c r="AC189">
        <v>0</v>
      </c>
      <c r="AD189">
        <v>0</v>
      </c>
      <c r="AE189">
        <v>4294</v>
      </c>
      <c r="AF189">
        <v>0</v>
      </c>
      <c r="AG189">
        <v>0</v>
      </c>
      <c r="AH189">
        <v>0</v>
      </c>
      <c r="AI189">
        <v>6.08</v>
      </c>
      <c r="AJ189">
        <v>1</v>
      </c>
      <c r="AK189">
        <v>1</v>
      </c>
      <c r="AL189">
        <v>1</v>
      </c>
      <c r="AN189">
        <v>0</v>
      </c>
      <c r="AO189">
        <v>1</v>
      </c>
      <c r="AP189">
        <v>0</v>
      </c>
      <c r="AQ189">
        <v>0</v>
      </c>
      <c r="AR189">
        <v>0</v>
      </c>
      <c r="AS189" t="s">
        <v>3</v>
      </c>
      <c r="AT189">
        <v>7.5999999999999998E-2</v>
      </c>
      <c r="AU189" t="s">
        <v>3</v>
      </c>
      <c r="AV189">
        <v>0</v>
      </c>
      <c r="AW189">
        <v>2</v>
      </c>
      <c r="AX189">
        <v>39270981</v>
      </c>
      <c r="AY189">
        <v>1</v>
      </c>
      <c r="AZ189">
        <v>0</v>
      </c>
      <c r="BA189">
        <v>191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Y189*Source!I80</f>
        <v>0.333868</v>
      </c>
      <c r="CY189">
        <f t="shared" si="21"/>
        <v>26107.52</v>
      </c>
      <c r="CZ189">
        <f t="shared" si="22"/>
        <v>4294</v>
      </c>
      <c r="DA189">
        <f t="shared" si="23"/>
        <v>6.08</v>
      </c>
      <c r="DB189">
        <v>0</v>
      </c>
    </row>
    <row r="190" spans="1:106" x14ac:dyDescent="0.2">
      <c r="A190">
        <f>ROW(Source!A83)</f>
        <v>83</v>
      </c>
      <c r="B190">
        <v>39269648</v>
      </c>
      <c r="C190">
        <v>39270984</v>
      </c>
      <c r="D190">
        <v>37069580</v>
      </c>
      <c r="E190">
        <v>1</v>
      </c>
      <c r="F190">
        <v>1</v>
      </c>
      <c r="G190">
        <v>1</v>
      </c>
      <c r="H190">
        <v>1</v>
      </c>
      <c r="I190" t="s">
        <v>1014</v>
      </c>
      <c r="J190" t="s">
        <v>3</v>
      </c>
      <c r="K190" t="s">
        <v>1015</v>
      </c>
      <c r="L190">
        <v>1191</v>
      </c>
      <c r="N190">
        <v>1013</v>
      </c>
      <c r="O190" t="s">
        <v>878</v>
      </c>
      <c r="P190" t="s">
        <v>878</v>
      </c>
      <c r="Q190">
        <v>1</v>
      </c>
      <c r="W190">
        <v>0</v>
      </c>
      <c r="X190">
        <v>1010519658</v>
      </c>
      <c r="Y190">
        <v>55.52</v>
      </c>
      <c r="AA190">
        <v>0</v>
      </c>
      <c r="AB190">
        <v>0</v>
      </c>
      <c r="AC190">
        <v>0</v>
      </c>
      <c r="AD190">
        <v>52.53</v>
      </c>
      <c r="AE190">
        <v>0</v>
      </c>
      <c r="AF190">
        <v>0</v>
      </c>
      <c r="AG190">
        <v>0</v>
      </c>
      <c r="AH190">
        <v>8.64</v>
      </c>
      <c r="AI190">
        <v>1</v>
      </c>
      <c r="AJ190">
        <v>1</v>
      </c>
      <c r="AK190">
        <v>1</v>
      </c>
      <c r="AL190">
        <v>6.08</v>
      </c>
      <c r="AN190">
        <v>0</v>
      </c>
      <c r="AO190">
        <v>1</v>
      </c>
      <c r="AP190">
        <v>0</v>
      </c>
      <c r="AQ190">
        <v>0</v>
      </c>
      <c r="AR190">
        <v>0</v>
      </c>
      <c r="AS190" t="s">
        <v>3</v>
      </c>
      <c r="AT190">
        <v>55.52</v>
      </c>
      <c r="AU190" t="s">
        <v>3</v>
      </c>
      <c r="AV190">
        <v>1</v>
      </c>
      <c r="AW190">
        <v>2</v>
      </c>
      <c r="AX190">
        <v>39270996</v>
      </c>
      <c r="AY190">
        <v>1</v>
      </c>
      <c r="AZ190">
        <v>0</v>
      </c>
      <c r="BA190">
        <v>192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Y190*Source!I83</f>
        <v>243.89936</v>
      </c>
      <c r="CY190">
        <f>AD190</f>
        <v>52.53</v>
      </c>
      <c r="CZ190">
        <f>AH190</f>
        <v>8.64</v>
      </c>
      <c r="DA190">
        <f>AL190</f>
        <v>6.08</v>
      </c>
      <c r="DB190">
        <v>0</v>
      </c>
    </row>
    <row r="191" spans="1:106" x14ac:dyDescent="0.2">
      <c r="A191">
        <f>ROW(Source!A83)</f>
        <v>83</v>
      </c>
      <c r="B191">
        <v>39269648</v>
      </c>
      <c r="C191">
        <v>39270984</v>
      </c>
      <c r="D191">
        <v>37064876</v>
      </c>
      <c r="E191">
        <v>1</v>
      </c>
      <c r="F191">
        <v>1</v>
      </c>
      <c r="G191">
        <v>1</v>
      </c>
      <c r="H191">
        <v>1</v>
      </c>
      <c r="I191" t="s">
        <v>879</v>
      </c>
      <c r="J191" t="s">
        <v>3</v>
      </c>
      <c r="K191" t="s">
        <v>880</v>
      </c>
      <c r="L191">
        <v>1191</v>
      </c>
      <c r="N191">
        <v>1013</v>
      </c>
      <c r="O191" t="s">
        <v>878</v>
      </c>
      <c r="P191" t="s">
        <v>878</v>
      </c>
      <c r="Q191">
        <v>1</v>
      </c>
      <c r="W191">
        <v>0</v>
      </c>
      <c r="X191">
        <v>-1417349443</v>
      </c>
      <c r="Y191">
        <v>0.16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1</v>
      </c>
      <c r="AJ191">
        <v>1</v>
      </c>
      <c r="AK191">
        <v>6.08</v>
      </c>
      <c r="AL191">
        <v>1</v>
      </c>
      <c r="AN191">
        <v>0</v>
      </c>
      <c r="AO191">
        <v>1</v>
      </c>
      <c r="AP191">
        <v>0</v>
      </c>
      <c r="AQ191">
        <v>0</v>
      </c>
      <c r="AR191">
        <v>0</v>
      </c>
      <c r="AS191" t="s">
        <v>3</v>
      </c>
      <c r="AT191">
        <v>0.16</v>
      </c>
      <c r="AU191" t="s">
        <v>3</v>
      </c>
      <c r="AV191">
        <v>2</v>
      </c>
      <c r="AW191">
        <v>2</v>
      </c>
      <c r="AX191">
        <v>39270997</v>
      </c>
      <c r="AY191">
        <v>1</v>
      </c>
      <c r="AZ191">
        <v>0</v>
      </c>
      <c r="BA191">
        <v>193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Y191*Source!I83</f>
        <v>0.70287999999999995</v>
      </c>
      <c r="CY191">
        <f>AD191</f>
        <v>0</v>
      </c>
      <c r="CZ191">
        <f>AH191</f>
        <v>0</v>
      </c>
      <c r="DA191">
        <f>AL191</f>
        <v>1</v>
      </c>
      <c r="DB191">
        <v>0</v>
      </c>
    </row>
    <row r="192" spans="1:106" x14ac:dyDescent="0.2">
      <c r="A192">
        <f>ROW(Source!A83)</f>
        <v>83</v>
      </c>
      <c r="B192">
        <v>39269648</v>
      </c>
      <c r="C192">
        <v>39270984</v>
      </c>
      <c r="D192">
        <v>36882452</v>
      </c>
      <c r="E192">
        <v>1</v>
      </c>
      <c r="F192">
        <v>1</v>
      </c>
      <c r="G192">
        <v>1</v>
      </c>
      <c r="H192">
        <v>2</v>
      </c>
      <c r="I192" t="s">
        <v>881</v>
      </c>
      <c r="J192" t="s">
        <v>882</v>
      </c>
      <c r="K192" t="s">
        <v>883</v>
      </c>
      <c r="L192">
        <v>1368</v>
      </c>
      <c r="N192">
        <v>1011</v>
      </c>
      <c r="O192" t="s">
        <v>884</v>
      </c>
      <c r="P192" t="s">
        <v>884</v>
      </c>
      <c r="Q192">
        <v>1</v>
      </c>
      <c r="W192">
        <v>0</v>
      </c>
      <c r="X192">
        <v>1188625873</v>
      </c>
      <c r="Y192">
        <v>0.1</v>
      </c>
      <c r="AA192">
        <v>0</v>
      </c>
      <c r="AB192">
        <v>190.06</v>
      </c>
      <c r="AC192">
        <v>13.5</v>
      </c>
      <c r="AD192">
        <v>0</v>
      </c>
      <c r="AE192">
        <v>0</v>
      </c>
      <c r="AF192">
        <v>31.26</v>
      </c>
      <c r="AG192">
        <v>13.5</v>
      </c>
      <c r="AH192">
        <v>0</v>
      </c>
      <c r="AI192">
        <v>1</v>
      </c>
      <c r="AJ192">
        <v>6.08</v>
      </c>
      <c r="AK192">
        <v>1</v>
      </c>
      <c r="AL192">
        <v>1</v>
      </c>
      <c r="AN192">
        <v>0</v>
      </c>
      <c r="AO192">
        <v>1</v>
      </c>
      <c r="AP192">
        <v>0</v>
      </c>
      <c r="AQ192">
        <v>0</v>
      </c>
      <c r="AR192">
        <v>0</v>
      </c>
      <c r="AS192" t="s">
        <v>3</v>
      </c>
      <c r="AT192">
        <v>0.1</v>
      </c>
      <c r="AU192" t="s">
        <v>3</v>
      </c>
      <c r="AV192">
        <v>0</v>
      </c>
      <c r="AW192">
        <v>2</v>
      </c>
      <c r="AX192">
        <v>39270998</v>
      </c>
      <c r="AY192">
        <v>1</v>
      </c>
      <c r="AZ192">
        <v>0</v>
      </c>
      <c r="BA192">
        <v>194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Y192*Source!I83</f>
        <v>0.43930000000000002</v>
      </c>
      <c r="CY192">
        <f>AB192</f>
        <v>190.06</v>
      </c>
      <c r="CZ192">
        <f>AF192</f>
        <v>31.26</v>
      </c>
      <c r="DA192">
        <f>AJ192</f>
        <v>6.08</v>
      </c>
      <c r="DB192">
        <v>0</v>
      </c>
    </row>
    <row r="193" spans="1:106" x14ac:dyDescent="0.2">
      <c r="A193">
        <f>ROW(Source!A83)</f>
        <v>83</v>
      </c>
      <c r="B193">
        <v>39269648</v>
      </c>
      <c r="C193">
        <v>39270984</v>
      </c>
      <c r="D193">
        <v>36883554</v>
      </c>
      <c r="E193">
        <v>1</v>
      </c>
      <c r="F193">
        <v>1</v>
      </c>
      <c r="G193">
        <v>1</v>
      </c>
      <c r="H193">
        <v>2</v>
      </c>
      <c r="I193" t="s">
        <v>895</v>
      </c>
      <c r="J193" t="s">
        <v>896</v>
      </c>
      <c r="K193" t="s">
        <v>897</v>
      </c>
      <c r="L193">
        <v>1368</v>
      </c>
      <c r="N193">
        <v>1011</v>
      </c>
      <c r="O193" t="s">
        <v>884</v>
      </c>
      <c r="P193" t="s">
        <v>884</v>
      </c>
      <c r="Q193">
        <v>1</v>
      </c>
      <c r="W193">
        <v>0</v>
      </c>
      <c r="X193">
        <v>1372534845</v>
      </c>
      <c r="Y193">
        <v>0.06</v>
      </c>
      <c r="AA193">
        <v>0</v>
      </c>
      <c r="AB193">
        <v>399.52</v>
      </c>
      <c r="AC193">
        <v>11.6</v>
      </c>
      <c r="AD193">
        <v>0</v>
      </c>
      <c r="AE193">
        <v>0</v>
      </c>
      <c r="AF193">
        <v>65.709999999999994</v>
      </c>
      <c r="AG193">
        <v>11.6</v>
      </c>
      <c r="AH193">
        <v>0</v>
      </c>
      <c r="AI193">
        <v>1</v>
      </c>
      <c r="AJ193">
        <v>6.08</v>
      </c>
      <c r="AK193">
        <v>1</v>
      </c>
      <c r="AL193">
        <v>1</v>
      </c>
      <c r="AN193">
        <v>0</v>
      </c>
      <c r="AO193">
        <v>1</v>
      </c>
      <c r="AP193">
        <v>0</v>
      </c>
      <c r="AQ193">
        <v>0</v>
      </c>
      <c r="AR193">
        <v>0</v>
      </c>
      <c r="AS193" t="s">
        <v>3</v>
      </c>
      <c r="AT193">
        <v>0.06</v>
      </c>
      <c r="AU193" t="s">
        <v>3</v>
      </c>
      <c r="AV193">
        <v>0</v>
      </c>
      <c r="AW193">
        <v>2</v>
      </c>
      <c r="AX193">
        <v>39270999</v>
      </c>
      <c r="AY193">
        <v>1</v>
      </c>
      <c r="AZ193">
        <v>0</v>
      </c>
      <c r="BA193">
        <v>195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Y193*Source!I83</f>
        <v>0.26357999999999998</v>
      </c>
      <c r="CY193">
        <f>AB193</f>
        <v>399.52</v>
      </c>
      <c r="CZ193">
        <f>AF193</f>
        <v>65.709999999999994</v>
      </c>
      <c r="DA193">
        <f>AJ193</f>
        <v>6.08</v>
      </c>
      <c r="DB193">
        <v>0</v>
      </c>
    </row>
    <row r="194" spans="1:106" x14ac:dyDescent="0.2">
      <c r="A194">
        <f>ROW(Source!A83)</f>
        <v>83</v>
      </c>
      <c r="B194">
        <v>39269648</v>
      </c>
      <c r="C194">
        <v>39270984</v>
      </c>
      <c r="D194">
        <v>36805188</v>
      </c>
      <c r="E194">
        <v>1</v>
      </c>
      <c r="F194">
        <v>1</v>
      </c>
      <c r="G194">
        <v>1</v>
      </c>
      <c r="H194">
        <v>3</v>
      </c>
      <c r="I194" t="s">
        <v>1005</v>
      </c>
      <c r="J194" t="s">
        <v>1006</v>
      </c>
      <c r="K194" t="s">
        <v>1007</v>
      </c>
      <c r="L194">
        <v>1327</v>
      </c>
      <c r="N194">
        <v>1005</v>
      </c>
      <c r="O194" t="s">
        <v>79</v>
      </c>
      <c r="P194" t="s">
        <v>79</v>
      </c>
      <c r="Q194">
        <v>1</v>
      </c>
      <c r="W194">
        <v>0</v>
      </c>
      <c r="X194">
        <v>-1987926685</v>
      </c>
      <c r="Y194">
        <v>1.1000000000000001</v>
      </c>
      <c r="AA194">
        <v>439.71</v>
      </c>
      <c r="AB194">
        <v>0</v>
      </c>
      <c r="AC194">
        <v>0</v>
      </c>
      <c r="AD194">
        <v>0</v>
      </c>
      <c r="AE194">
        <v>72.319999999999993</v>
      </c>
      <c r="AF194">
        <v>0</v>
      </c>
      <c r="AG194">
        <v>0</v>
      </c>
      <c r="AH194">
        <v>0</v>
      </c>
      <c r="AI194">
        <v>6.08</v>
      </c>
      <c r="AJ194">
        <v>1</v>
      </c>
      <c r="AK194">
        <v>1</v>
      </c>
      <c r="AL194">
        <v>1</v>
      </c>
      <c r="AN194">
        <v>0</v>
      </c>
      <c r="AO194">
        <v>1</v>
      </c>
      <c r="AP194">
        <v>0</v>
      </c>
      <c r="AQ194">
        <v>0</v>
      </c>
      <c r="AR194">
        <v>0</v>
      </c>
      <c r="AS194" t="s">
        <v>3</v>
      </c>
      <c r="AT194">
        <v>1.1000000000000001</v>
      </c>
      <c r="AU194" t="s">
        <v>3</v>
      </c>
      <c r="AV194">
        <v>0</v>
      </c>
      <c r="AW194">
        <v>2</v>
      </c>
      <c r="AX194">
        <v>39271000</v>
      </c>
      <c r="AY194">
        <v>1</v>
      </c>
      <c r="AZ194">
        <v>0</v>
      </c>
      <c r="BA194">
        <v>196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Y194*Source!I83</f>
        <v>4.8323</v>
      </c>
      <c r="CY194">
        <f t="shared" ref="CY194:CY200" si="24">AA194</f>
        <v>439.71</v>
      </c>
      <c r="CZ194">
        <f t="shared" ref="CZ194:CZ200" si="25">AE194</f>
        <v>72.319999999999993</v>
      </c>
      <c r="DA194">
        <f t="shared" ref="DA194:DA200" si="26">AI194</f>
        <v>6.08</v>
      </c>
      <c r="DB194">
        <v>0</v>
      </c>
    </row>
    <row r="195" spans="1:106" x14ac:dyDescent="0.2">
      <c r="A195">
        <f>ROW(Source!A83)</f>
        <v>83</v>
      </c>
      <c r="B195">
        <v>39269648</v>
      </c>
      <c r="C195">
        <v>39270984</v>
      </c>
      <c r="D195">
        <v>36805524</v>
      </c>
      <c r="E195">
        <v>1</v>
      </c>
      <c r="F195">
        <v>1</v>
      </c>
      <c r="G195">
        <v>1</v>
      </c>
      <c r="H195">
        <v>3</v>
      </c>
      <c r="I195" t="s">
        <v>1008</v>
      </c>
      <c r="J195" t="s">
        <v>1009</v>
      </c>
      <c r="K195" t="s">
        <v>1010</v>
      </c>
      <c r="L195">
        <v>1346</v>
      </c>
      <c r="N195">
        <v>1009</v>
      </c>
      <c r="O195" t="s">
        <v>260</v>
      </c>
      <c r="P195" t="s">
        <v>260</v>
      </c>
      <c r="Q195">
        <v>1</v>
      </c>
      <c r="W195">
        <v>0</v>
      </c>
      <c r="X195">
        <v>813963326</v>
      </c>
      <c r="Y195">
        <v>0.18</v>
      </c>
      <c r="AA195">
        <v>11.07</v>
      </c>
      <c r="AB195">
        <v>0</v>
      </c>
      <c r="AC195">
        <v>0</v>
      </c>
      <c r="AD195">
        <v>0</v>
      </c>
      <c r="AE195">
        <v>1.82</v>
      </c>
      <c r="AF195">
        <v>0</v>
      </c>
      <c r="AG195">
        <v>0</v>
      </c>
      <c r="AH195">
        <v>0</v>
      </c>
      <c r="AI195">
        <v>6.08</v>
      </c>
      <c r="AJ195">
        <v>1</v>
      </c>
      <c r="AK195">
        <v>1</v>
      </c>
      <c r="AL195">
        <v>1</v>
      </c>
      <c r="AN195">
        <v>0</v>
      </c>
      <c r="AO195">
        <v>1</v>
      </c>
      <c r="AP195">
        <v>0</v>
      </c>
      <c r="AQ195">
        <v>0</v>
      </c>
      <c r="AR195">
        <v>0</v>
      </c>
      <c r="AS195" t="s">
        <v>3</v>
      </c>
      <c r="AT195">
        <v>0.18</v>
      </c>
      <c r="AU195" t="s">
        <v>3</v>
      </c>
      <c r="AV195">
        <v>0</v>
      </c>
      <c r="AW195">
        <v>2</v>
      </c>
      <c r="AX195">
        <v>39271001</v>
      </c>
      <c r="AY195">
        <v>1</v>
      </c>
      <c r="AZ195">
        <v>0</v>
      </c>
      <c r="BA195">
        <v>197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Y195*Source!I83</f>
        <v>0.79073999999999989</v>
      </c>
      <c r="CY195">
        <f t="shared" si="24"/>
        <v>11.07</v>
      </c>
      <c r="CZ195">
        <f t="shared" si="25"/>
        <v>1.82</v>
      </c>
      <c r="DA195">
        <f t="shared" si="26"/>
        <v>6.08</v>
      </c>
      <c r="DB195">
        <v>0</v>
      </c>
    </row>
    <row r="196" spans="1:106" x14ac:dyDescent="0.2">
      <c r="A196">
        <f>ROW(Source!A83)</f>
        <v>83</v>
      </c>
      <c r="B196">
        <v>39269648</v>
      </c>
      <c r="C196">
        <v>39270984</v>
      </c>
      <c r="D196">
        <v>36806413</v>
      </c>
      <c r="E196">
        <v>1</v>
      </c>
      <c r="F196">
        <v>1</v>
      </c>
      <c r="G196">
        <v>1</v>
      </c>
      <c r="H196">
        <v>3</v>
      </c>
      <c r="I196" t="s">
        <v>1025</v>
      </c>
      <c r="J196" t="s">
        <v>1026</v>
      </c>
      <c r="K196" t="s">
        <v>1027</v>
      </c>
      <c r="L196">
        <v>1339</v>
      </c>
      <c r="N196">
        <v>1007</v>
      </c>
      <c r="O196" t="s">
        <v>188</v>
      </c>
      <c r="P196" t="s">
        <v>188</v>
      </c>
      <c r="Q196">
        <v>1</v>
      </c>
      <c r="W196">
        <v>0</v>
      </c>
      <c r="X196">
        <v>1795918813</v>
      </c>
      <c r="Y196">
        <v>2.3999999999999998E-3</v>
      </c>
      <c r="AA196">
        <v>453.45</v>
      </c>
      <c r="AB196">
        <v>0</v>
      </c>
      <c r="AC196">
        <v>0</v>
      </c>
      <c r="AD196">
        <v>0</v>
      </c>
      <c r="AE196">
        <v>74.58</v>
      </c>
      <c r="AF196">
        <v>0</v>
      </c>
      <c r="AG196">
        <v>0</v>
      </c>
      <c r="AH196">
        <v>0</v>
      </c>
      <c r="AI196">
        <v>6.08</v>
      </c>
      <c r="AJ196">
        <v>1</v>
      </c>
      <c r="AK196">
        <v>1</v>
      </c>
      <c r="AL196">
        <v>1</v>
      </c>
      <c r="AN196">
        <v>0</v>
      </c>
      <c r="AO196">
        <v>1</v>
      </c>
      <c r="AP196">
        <v>0</v>
      </c>
      <c r="AQ196">
        <v>0</v>
      </c>
      <c r="AR196">
        <v>0</v>
      </c>
      <c r="AS196" t="s">
        <v>3</v>
      </c>
      <c r="AT196">
        <v>2.3999999999999998E-3</v>
      </c>
      <c r="AU196" t="s">
        <v>3</v>
      </c>
      <c r="AV196">
        <v>0</v>
      </c>
      <c r="AW196">
        <v>2</v>
      </c>
      <c r="AX196">
        <v>39271002</v>
      </c>
      <c r="AY196">
        <v>1</v>
      </c>
      <c r="AZ196">
        <v>0</v>
      </c>
      <c r="BA196">
        <v>198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Y196*Source!I83</f>
        <v>1.0543199999999999E-2</v>
      </c>
      <c r="CY196">
        <f t="shared" si="24"/>
        <v>453.45</v>
      </c>
      <c r="CZ196">
        <f t="shared" si="25"/>
        <v>74.58</v>
      </c>
      <c r="DA196">
        <f t="shared" si="26"/>
        <v>6.08</v>
      </c>
      <c r="DB196">
        <v>0</v>
      </c>
    </row>
    <row r="197" spans="1:106" x14ac:dyDescent="0.2">
      <c r="A197">
        <f>ROW(Source!A83)</f>
        <v>83</v>
      </c>
      <c r="B197">
        <v>39269648</v>
      </c>
      <c r="C197">
        <v>39270984</v>
      </c>
      <c r="D197">
        <v>36797575</v>
      </c>
      <c r="E197">
        <v>17</v>
      </c>
      <c r="F197">
        <v>1</v>
      </c>
      <c r="G197">
        <v>1</v>
      </c>
      <c r="H197">
        <v>3</v>
      </c>
      <c r="I197" t="s">
        <v>263</v>
      </c>
      <c r="J197" t="s">
        <v>3</v>
      </c>
      <c r="K197" t="s">
        <v>280</v>
      </c>
      <c r="L197">
        <v>1348</v>
      </c>
      <c r="N197">
        <v>1009</v>
      </c>
      <c r="O197" t="s">
        <v>219</v>
      </c>
      <c r="P197" t="s">
        <v>219</v>
      </c>
      <c r="Q197">
        <v>1000</v>
      </c>
      <c r="W197">
        <v>0</v>
      </c>
      <c r="X197">
        <v>84301199</v>
      </c>
      <c r="Y197">
        <v>1.7899999999999999E-2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6.08</v>
      </c>
      <c r="AJ197">
        <v>1</v>
      </c>
      <c r="AK197">
        <v>1</v>
      </c>
      <c r="AL197">
        <v>1</v>
      </c>
      <c r="AN197">
        <v>0</v>
      </c>
      <c r="AO197">
        <v>0</v>
      </c>
      <c r="AP197">
        <v>0</v>
      </c>
      <c r="AQ197">
        <v>0</v>
      </c>
      <c r="AR197">
        <v>0</v>
      </c>
      <c r="AS197" t="s">
        <v>3</v>
      </c>
      <c r="AT197">
        <v>1.7899999999999999E-2</v>
      </c>
      <c r="AU197" t="s">
        <v>3</v>
      </c>
      <c r="AV197">
        <v>0</v>
      </c>
      <c r="AW197">
        <v>2</v>
      </c>
      <c r="AX197">
        <v>39271003</v>
      </c>
      <c r="AY197">
        <v>1</v>
      </c>
      <c r="AZ197">
        <v>0</v>
      </c>
      <c r="BA197">
        <v>199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Y197*Source!I83</f>
        <v>7.8634699999999988E-2</v>
      </c>
      <c r="CY197">
        <f t="shared" si="24"/>
        <v>0</v>
      </c>
      <c r="CZ197">
        <f t="shared" si="25"/>
        <v>0</v>
      </c>
      <c r="DA197">
        <f t="shared" si="26"/>
        <v>6.08</v>
      </c>
      <c r="DB197">
        <v>0</v>
      </c>
    </row>
    <row r="198" spans="1:106" x14ac:dyDescent="0.2">
      <c r="A198">
        <f>ROW(Source!A83)</f>
        <v>83</v>
      </c>
      <c r="B198">
        <v>39269648</v>
      </c>
      <c r="C198">
        <v>39270984</v>
      </c>
      <c r="D198">
        <v>36838545</v>
      </c>
      <c r="E198">
        <v>1</v>
      </c>
      <c r="F198">
        <v>1</v>
      </c>
      <c r="G198">
        <v>1</v>
      </c>
      <c r="H198">
        <v>3</v>
      </c>
      <c r="I198" t="s">
        <v>276</v>
      </c>
      <c r="J198" t="s">
        <v>278</v>
      </c>
      <c r="K198" t="s">
        <v>277</v>
      </c>
      <c r="L198">
        <v>1348</v>
      </c>
      <c r="N198">
        <v>1009</v>
      </c>
      <c r="O198" t="s">
        <v>219</v>
      </c>
      <c r="P198" t="s">
        <v>219</v>
      </c>
      <c r="Q198">
        <v>1000</v>
      </c>
      <c r="W198">
        <v>0</v>
      </c>
      <c r="X198">
        <v>-1981045358</v>
      </c>
      <c r="Y198">
        <v>1.7899999999999999E-2</v>
      </c>
      <c r="AA198">
        <v>209001.09</v>
      </c>
      <c r="AB198">
        <v>0</v>
      </c>
      <c r="AC198">
        <v>0</v>
      </c>
      <c r="AD198">
        <v>0</v>
      </c>
      <c r="AE198">
        <v>34375.18</v>
      </c>
      <c r="AF198">
        <v>0</v>
      </c>
      <c r="AG198">
        <v>0</v>
      </c>
      <c r="AH198">
        <v>0</v>
      </c>
      <c r="AI198">
        <v>6.08</v>
      </c>
      <c r="AJ198">
        <v>1</v>
      </c>
      <c r="AK198">
        <v>1</v>
      </c>
      <c r="AL198">
        <v>1</v>
      </c>
      <c r="AN198">
        <v>0</v>
      </c>
      <c r="AO198">
        <v>0</v>
      </c>
      <c r="AP198">
        <v>0</v>
      </c>
      <c r="AQ198">
        <v>0</v>
      </c>
      <c r="AR198">
        <v>0</v>
      </c>
      <c r="AS198" t="s">
        <v>3</v>
      </c>
      <c r="AT198">
        <v>1.7899999999999999E-2</v>
      </c>
      <c r="AU198" t="s">
        <v>3</v>
      </c>
      <c r="AV198">
        <v>0</v>
      </c>
      <c r="AW198">
        <v>1</v>
      </c>
      <c r="AX198">
        <v>-1</v>
      </c>
      <c r="AY198">
        <v>0</v>
      </c>
      <c r="AZ198">
        <v>0</v>
      </c>
      <c r="BA198" t="s">
        <v>3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Y198*Source!I83</f>
        <v>7.8634699999999988E-2</v>
      </c>
      <c r="CY198">
        <f t="shared" si="24"/>
        <v>209001.09</v>
      </c>
      <c r="CZ198">
        <f t="shared" si="25"/>
        <v>34375.18</v>
      </c>
      <c r="DA198">
        <f t="shared" si="26"/>
        <v>6.08</v>
      </c>
      <c r="DB198">
        <v>0</v>
      </c>
    </row>
    <row r="199" spans="1:106" x14ac:dyDescent="0.2">
      <c r="A199">
        <f>ROW(Source!A83)</f>
        <v>83</v>
      </c>
      <c r="B199">
        <v>39269648</v>
      </c>
      <c r="C199">
        <v>39270984</v>
      </c>
      <c r="D199">
        <v>36838951</v>
      </c>
      <c r="E199">
        <v>1</v>
      </c>
      <c r="F199">
        <v>1</v>
      </c>
      <c r="G199">
        <v>1</v>
      </c>
      <c r="H199">
        <v>3</v>
      </c>
      <c r="I199" t="s">
        <v>1034</v>
      </c>
      <c r="J199" t="s">
        <v>1035</v>
      </c>
      <c r="K199" t="s">
        <v>1036</v>
      </c>
      <c r="L199">
        <v>1348</v>
      </c>
      <c r="N199">
        <v>1009</v>
      </c>
      <c r="O199" t="s">
        <v>219</v>
      </c>
      <c r="P199" t="s">
        <v>219</v>
      </c>
      <c r="Q199">
        <v>1000</v>
      </c>
      <c r="W199">
        <v>0</v>
      </c>
      <c r="X199">
        <v>-909021926</v>
      </c>
      <c r="Y199">
        <v>1.3599999999999999E-2</v>
      </c>
      <c r="AA199">
        <v>103056</v>
      </c>
      <c r="AB199">
        <v>0</v>
      </c>
      <c r="AC199">
        <v>0</v>
      </c>
      <c r="AD199">
        <v>0</v>
      </c>
      <c r="AE199">
        <v>16950</v>
      </c>
      <c r="AF199">
        <v>0</v>
      </c>
      <c r="AG199">
        <v>0</v>
      </c>
      <c r="AH199">
        <v>0</v>
      </c>
      <c r="AI199">
        <v>6.08</v>
      </c>
      <c r="AJ199">
        <v>1</v>
      </c>
      <c r="AK199">
        <v>1</v>
      </c>
      <c r="AL199">
        <v>1</v>
      </c>
      <c r="AN199">
        <v>0</v>
      </c>
      <c r="AO199">
        <v>1</v>
      </c>
      <c r="AP199">
        <v>0</v>
      </c>
      <c r="AQ199">
        <v>0</v>
      </c>
      <c r="AR199">
        <v>0</v>
      </c>
      <c r="AS199" t="s">
        <v>3</v>
      </c>
      <c r="AT199">
        <v>1.3599999999999999E-2</v>
      </c>
      <c r="AU199" t="s">
        <v>3</v>
      </c>
      <c r="AV199">
        <v>0</v>
      </c>
      <c r="AW199">
        <v>2</v>
      </c>
      <c r="AX199">
        <v>39271004</v>
      </c>
      <c r="AY199">
        <v>1</v>
      </c>
      <c r="AZ199">
        <v>0</v>
      </c>
      <c r="BA199">
        <v>200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Y199*Source!I83</f>
        <v>5.9744799999999994E-2</v>
      </c>
      <c r="CY199">
        <f t="shared" si="24"/>
        <v>103056</v>
      </c>
      <c r="CZ199">
        <f t="shared" si="25"/>
        <v>16950</v>
      </c>
      <c r="DA199">
        <f t="shared" si="26"/>
        <v>6.08</v>
      </c>
      <c r="DB199">
        <v>0</v>
      </c>
    </row>
    <row r="200" spans="1:106" x14ac:dyDescent="0.2">
      <c r="A200">
        <f>ROW(Source!A83)</f>
        <v>83</v>
      </c>
      <c r="B200">
        <v>39269648</v>
      </c>
      <c r="C200">
        <v>39270984</v>
      </c>
      <c r="D200">
        <v>36839212</v>
      </c>
      <c r="E200">
        <v>1</v>
      </c>
      <c r="F200">
        <v>1</v>
      </c>
      <c r="G200">
        <v>1</v>
      </c>
      <c r="H200">
        <v>3</v>
      </c>
      <c r="I200" t="s">
        <v>1031</v>
      </c>
      <c r="J200" t="s">
        <v>1032</v>
      </c>
      <c r="K200" t="s">
        <v>1033</v>
      </c>
      <c r="L200">
        <v>1348</v>
      </c>
      <c r="N200">
        <v>1009</v>
      </c>
      <c r="O200" t="s">
        <v>219</v>
      </c>
      <c r="P200" t="s">
        <v>219</v>
      </c>
      <c r="Q200">
        <v>1000</v>
      </c>
      <c r="W200">
        <v>0</v>
      </c>
      <c r="X200">
        <v>-2084827333</v>
      </c>
      <c r="Y200">
        <v>4.3200000000000002E-2</v>
      </c>
      <c r="AA200">
        <v>26107.52</v>
      </c>
      <c r="AB200">
        <v>0</v>
      </c>
      <c r="AC200">
        <v>0</v>
      </c>
      <c r="AD200">
        <v>0</v>
      </c>
      <c r="AE200">
        <v>4294</v>
      </c>
      <c r="AF200">
        <v>0</v>
      </c>
      <c r="AG200">
        <v>0</v>
      </c>
      <c r="AH200">
        <v>0</v>
      </c>
      <c r="AI200">
        <v>6.08</v>
      </c>
      <c r="AJ200">
        <v>1</v>
      </c>
      <c r="AK200">
        <v>1</v>
      </c>
      <c r="AL200">
        <v>1</v>
      </c>
      <c r="AN200">
        <v>0</v>
      </c>
      <c r="AO200">
        <v>1</v>
      </c>
      <c r="AP200">
        <v>0</v>
      </c>
      <c r="AQ200">
        <v>0</v>
      </c>
      <c r="AR200">
        <v>0</v>
      </c>
      <c r="AS200" t="s">
        <v>3</v>
      </c>
      <c r="AT200">
        <v>4.3200000000000002E-2</v>
      </c>
      <c r="AU200" t="s">
        <v>3</v>
      </c>
      <c r="AV200">
        <v>0</v>
      </c>
      <c r="AW200">
        <v>2</v>
      </c>
      <c r="AX200">
        <v>39271005</v>
      </c>
      <c r="AY200">
        <v>1</v>
      </c>
      <c r="AZ200">
        <v>0</v>
      </c>
      <c r="BA200">
        <v>201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Y200*Source!I83</f>
        <v>0.18977759999999999</v>
      </c>
      <c r="CY200">
        <f t="shared" si="24"/>
        <v>26107.52</v>
      </c>
      <c r="CZ200">
        <f t="shared" si="25"/>
        <v>4294</v>
      </c>
      <c r="DA200">
        <f t="shared" si="26"/>
        <v>6.08</v>
      </c>
      <c r="DB200">
        <v>0</v>
      </c>
    </row>
    <row r="201" spans="1:106" x14ac:dyDescent="0.2">
      <c r="A201">
        <f>ROW(Source!A86)</f>
        <v>86</v>
      </c>
      <c r="B201">
        <v>39269648</v>
      </c>
      <c r="C201">
        <v>39271008</v>
      </c>
      <c r="D201">
        <v>37071037</v>
      </c>
      <c r="E201">
        <v>1</v>
      </c>
      <c r="F201">
        <v>1</v>
      </c>
      <c r="G201">
        <v>1</v>
      </c>
      <c r="H201">
        <v>1</v>
      </c>
      <c r="I201" t="s">
        <v>992</v>
      </c>
      <c r="J201" t="s">
        <v>3</v>
      </c>
      <c r="K201" t="s">
        <v>993</v>
      </c>
      <c r="L201">
        <v>1191</v>
      </c>
      <c r="N201">
        <v>1013</v>
      </c>
      <c r="O201" t="s">
        <v>878</v>
      </c>
      <c r="P201" t="s">
        <v>878</v>
      </c>
      <c r="Q201">
        <v>1</v>
      </c>
      <c r="W201">
        <v>0</v>
      </c>
      <c r="X201">
        <v>1069510174</v>
      </c>
      <c r="Y201">
        <v>9.3149999999999995</v>
      </c>
      <c r="AA201">
        <v>0</v>
      </c>
      <c r="AB201">
        <v>0</v>
      </c>
      <c r="AC201">
        <v>0</v>
      </c>
      <c r="AD201">
        <v>58.49</v>
      </c>
      <c r="AE201">
        <v>0</v>
      </c>
      <c r="AF201">
        <v>0</v>
      </c>
      <c r="AG201">
        <v>0</v>
      </c>
      <c r="AH201">
        <v>9.6199999999999992</v>
      </c>
      <c r="AI201">
        <v>1</v>
      </c>
      <c r="AJ201">
        <v>1</v>
      </c>
      <c r="AK201">
        <v>1</v>
      </c>
      <c r="AL201">
        <v>6.08</v>
      </c>
      <c r="AN201">
        <v>0</v>
      </c>
      <c r="AO201">
        <v>1</v>
      </c>
      <c r="AP201">
        <v>1</v>
      </c>
      <c r="AQ201">
        <v>0</v>
      </c>
      <c r="AR201">
        <v>0</v>
      </c>
      <c r="AS201" t="s">
        <v>3</v>
      </c>
      <c r="AT201">
        <v>8.1</v>
      </c>
      <c r="AU201" t="s">
        <v>82</v>
      </c>
      <c r="AV201">
        <v>1</v>
      </c>
      <c r="AW201">
        <v>2</v>
      </c>
      <c r="AX201">
        <v>39271015</v>
      </c>
      <c r="AY201">
        <v>1</v>
      </c>
      <c r="AZ201">
        <v>0</v>
      </c>
      <c r="BA201">
        <v>202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Y201*Source!I86</f>
        <v>40.920794999999998</v>
      </c>
      <c r="CY201">
        <f>AD201</f>
        <v>58.49</v>
      </c>
      <c r="CZ201">
        <f>AH201</f>
        <v>9.6199999999999992</v>
      </c>
      <c r="DA201">
        <f>AL201</f>
        <v>6.08</v>
      </c>
      <c r="DB201">
        <v>0</v>
      </c>
    </row>
    <row r="202" spans="1:106" x14ac:dyDescent="0.2">
      <c r="A202">
        <f>ROW(Source!A86)</f>
        <v>86</v>
      </c>
      <c r="B202">
        <v>39269648</v>
      </c>
      <c r="C202">
        <v>39271008</v>
      </c>
      <c r="D202">
        <v>37064876</v>
      </c>
      <c r="E202">
        <v>1</v>
      </c>
      <c r="F202">
        <v>1</v>
      </c>
      <c r="G202">
        <v>1</v>
      </c>
      <c r="H202">
        <v>1</v>
      </c>
      <c r="I202" t="s">
        <v>879</v>
      </c>
      <c r="J202" t="s">
        <v>3</v>
      </c>
      <c r="K202" t="s">
        <v>880</v>
      </c>
      <c r="L202">
        <v>1191</v>
      </c>
      <c r="N202">
        <v>1013</v>
      </c>
      <c r="O202" t="s">
        <v>878</v>
      </c>
      <c r="P202" t="s">
        <v>878</v>
      </c>
      <c r="Q202">
        <v>1</v>
      </c>
      <c r="W202">
        <v>0</v>
      </c>
      <c r="X202">
        <v>-1417349443</v>
      </c>
      <c r="Y202">
        <v>0.02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1</v>
      </c>
      <c r="AJ202">
        <v>1</v>
      </c>
      <c r="AK202">
        <v>6.08</v>
      </c>
      <c r="AL202">
        <v>1</v>
      </c>
      <c r="AN202">
        <v>0</v>
      </c>
      <c r="AO202">
        <v>1</v>
      </c>
      <c r="AP202">
        <v>0</v>
      </c>
      <c r="AQ202">
        <v>0</v>
      </c>
      <c r="AR202">
        <v>0</v>
      </c>
      <c r="AS202" t="s">
        <v>3</v>
      </c>
      <c r="AT202">
        <v>0.02</v>
      </c>
      <c r="AU202" t="s">
        <v>3</v>
      </c>
      <c r="AV202">
        <v>2</v>
      </c>
      <c r="AW202">
        <v>2</v>
      </c>
      <c r="AX202">
        <v>39271016</v>
      </c>
      <c r="AY202">
        <v>1</v>
      </c>
      <c r="AZ202">
        <v>2048</v>
      </c>
      <c r="BA202">
        <v>203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Y202*Source!I86</f>
        <v>8.7859999999999994E-2</v>
      </c>
      <c r="CY202">
        <f>AD202</f>
        <v>0</v>
      </c>
      <c r="CZ202">
        <f>AH202</f>
        <v>0</v>
      </c>
      <c r="DA202">
        <f>AL202</f>
        <v>1</v>
      </c>
      <c r="DB202">
        <v>0</v>
      </c>
    </row>
    <row r="203" spans="1:106" x14ac:dyDescent="0.2">
      <c r="A203">
        <f>ROW(Source!A86)</f>
        <v>86</v>
      </c>
      <c r="B203">
        <v>39269648</v>
      </c>
      <c r="C203">
        <v>39271008</v>
      </c>
      <c r="D203">
        <v>36882452</v>
      </c>
      <c r="E203">
        <v>1</v>
      </c>
      <c r="F203">
        <v>1</v>
      </c>
      <c r="G203">
        <v>1</v>
      </c>
      <c r="H203">
        <v>2</v>
      </c>
      <c r="I203" t="s">
        <v>881</v>
      </c>
      <c r="J203" t="s">
        <v>882</v>
      </c>
      <c r="K203" t="s">
        <v>883</v>
      </c>
      <c r="L203">
        <v>1368</v>
      </c>
      <c r="N203">
        <v>1011</v>
      </c>
      <c r="O203" t="s">
        <v>884</v>
      </c>
      <c r="P203" t="s">
        <v>884</v>
      </c>
      <c r="Q203">
        <v>1</v>
      </c>
      <c r="W203">
        <v>0</v>
      </c>
      <c r="X203">
        <v>1188625873</v>
      </c>
      <c r="Y203">
        <v>1.2500000000000001E-2</v>
      </c>
      <c r="AA203">
        <v>0</v>
      </c>
      <c r="AB203">
        <v>190.06</v>
      </c>
      <c r="AC203">
        <v>13.5</v>
      </c>
      <c r="AD203">
        <v>0</v>
      </c>
      <c r="AE203">
        <v>0</v>
      </c>
      <c r="AF203">
        <v>31.26</v>
      </c>
      <c r="AG203">
        <v>13.5</v>
      </c>
      <c r="AH203">
        <v>0</v>
      </c>
      <c r="AI203">
        <v>1</v>
      </c>
      <c r="AJ203">
        <v>6.08</v>
      </c>
      <c r="AK203">
        <v>1</v>
      </c>
      <c r="AL203">
        <v>1</v>
      </c>
      <c r="AN203">
        <v>0</v>
      </c>
      <c r="AO203">
        <v>1</v>
      </c>
      <c r="AP203">
        <v>1</v>
      </c>
      <c r="AQ203">
        <v>0</v>
      </c>
      <c r="AR203">
        <v>0</v>
      </c>
      <c r="AS203" t="s">
        <v>3</v>
      </c>
      <c r="AT203">
        <v>0.01</v>
      </c>
      <c r="AU203" t="s">
        <v>81</v>
      </c>
      <c r="AV203">
        <v>0</v>
      </c>
      <c r="AW203">
        <v>2</v>
      </c>
      <c r="AX203">
        <v>39271017</v>
      </c>
      <c r="AY203">
        <v>1</v>
      </c>
      <c r="AZ203">
        <v>0</v>
      </c>
      <c r="BA203">
        <v>204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Y203*Source!I86</f>
        <v>5.4912500000000003E-2</v>
      </c>
      <c r="CY203">
        <f>AB203</f>
        <v>190.06</v>
      </c>
      <c r="CZ203">
        <f>AF203</f>
        <v>31.26</v>
      </c>
      <c r="DA203">
        <f>AJ203</f>
        <v>6.08</v>
      </c>
      <c r="DB203">
        <v>0</v>
      </c>
    </row>
    <row r="204" spans="1:106" x14ac:dyDescent="0.2">
      <c r="A204">
        <f>ROW(Source!A86)</f>
        <v>86</v>
      </c>
      <c r="B204">
        <v>39269648</v>
      </c>
      <c r="C204">
        <v>39271008</v>
      </c>
      <c r="D204">
        <v>36883554</v>
      </c>
      <c r="E204">
        <v>1</v>
      </c>
      <c r="F204">
        <v>1</v>
      </c>
      <c r="G204">
        <v>1</v>
      </c>
      <c r="H204">
        <v>2</v>
      </c>
      <c r="I204" t="s">
        <v>895</v>
      </c>
      <c r="J204" t="s">
        <v>896</v>
      </c>
      <c r="K204" t="s">
        <v>897</v>
      </c>
      <c r="L204">
        <v>1368</v>
      </c>
      <c r="N204">
        <v>1011</v>
      </c>
      <c r="O204" t="s">
        <v>884</v>
      </c>
      <c r="P204" t="s">
        <v>884</v>
      </c>
      <c r="Q204">
        <v>1</v>
      </c>
      <c r="W204">
        <v>0</v>
      </c>
      <c r="X204">
        <v>1372534845</v>
      </c>
      <c r="Y204">
        <v>1.2500000000000001E-2</v>
      </c>
      <c r="AA204">
        <v>0</v>
      </c>
      <c r="AB204">
        <v>399.52</v>
      </c>
      <c r="AC204">
        <v>11.6</v>
      </c>
      <c r="AD204">
        <v>0</v>
      </c>
      <c r="AE204">
        <v>0</v>
      </c>
      <c r="AF204">
        <v>65.709999999999994</v>
      </c>
      <c r="AG204">
        <v>11.6</v>
      </c>
      <c r="AH204">
        <v>0</v>
      </c>
      <c r="AI204">
        <v>1</v>
      </c>
      <c r="AJ204">
        <v>6.08</v>
      </c>
      <c r="AK204">
        <v>1</v>
      </c>
      <c r="AL204">
        <v>1</v>
      </c>
      <c r="AN204">
        <v>0</v>
      </c>
      <c r="AO204">
        <v>1</v>
      </c>
      <c r="AP204">
        <v>1</v>
      </c>
      <c r="AQ204">
        <v>0</v>
      </c>
      <c r="AR204">
        <v>0</v>
      </c>
      <c r="AS204" t="s">
        <v>3</v>
      </c>
      <c r="AT204">
        <v>0.01</v>
      </c>
      <c r="AU204" t="s">
        <v>81</v>
      </c>
      <c r="AV204">
        <v>0</v>
      </c>
      <c r="AW204">
        <v>2</v>
      </c>
      <c r="AX204">
        <v>39271018</v>
      </c>
      <c r="AY204">
        <v>1</v>
      </c>
      <c r="AZ204">
        <v>0</v>
      </c>
      <c r="BA204">
        <v>205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Y204*Source!I86</f>
        <v>5.4912500000000003E-2</v>
      </c>
      <c r="CY204">
        <f>AB204</f>
        <v>399.52</v>
      </c>
      <c r="CZ204">
        <f>AF204</f>
        <v>65.709999999999994</v>
      </c>
      <c r="DA204">
        <f>AJ204</f>
        <v>6.08</v>
      </c>
      <c r="DB204">
        <v>0</v>
      </c>
    </row>
    <row r="205" spans="1:106" x14ac:dyDescent="0.2">
      <c r="A205">
        <f>ROW(Source!A86)</f>
        <v>86</v>
      </c>
      <c r="B205">
        <v>39269648</v>
      </c>
      <c r="C205">
        <v>39271008</v>
      </c>
      <c r="D205">
        <v>36805524</v>
      </c>
      <c r="E205">
        <v>1</v>
      </c>
      <c r="F205">
        <v>1</v>
      </c>
      <c r="G205">
        <v>1</v>
      </c>
      <c r="H205">
        <v>3</v>
      </c>
      <c r="I205" t="s">
        <v>1008</v>
      </c>
      <c r="J205" t="s">
        <v>1009</v>
      </c>
      <c r="K205" t="s">
        <v>1010</v>
      </c>
      <c r="L205">
        <v>1346</v>
      </c>
      <c r="N205">
        <v>1009</v>
      </c>
      <c r="O205" t="s">
        <v>260</v>
      </c>
      <c r="P205" t="s">
        <v>260</v>
      </c>
      <c r="Q205">
        <v>1</v>
      </c>
      <c r="W205">
        <v>0</v>
      </c>
      <c r="X205">
        <v>813963326</v>
      </c>
      <c r="Y205">
        <v>0.1</v>
      </c>
      <c r="AA205">
        <v>11.07</v>
      </c>
      <c r="AB205">
        <v>0</v>
      </c>
      <c r="AC205">
        <v>0</v>
      </c>
      <c r="AD205">
        <v>0</v>
      </c>
      <c r="AE205">
        <v>1.82</v>
      </c>
      <c r="AF205">
        <v>0</v>
      </c>
      <c r="AG205">
        <v>0</v>
      </c>
      <c r="AH205">
        <v>0</v>
      </c>
      <c r="AI205">
        <v>6.08</v>
      </c>
      <c r="AJ205">
        <v>1</v>
      </c>
      <c r="AK205">
        <v>1</v>
      </c>
      <c r="AL205">
        <v>1</v>
      </c>
      <c r="AN205">
        <v>0</v>
      </c>
      <c r="AO205">
        <v>1</v>
      </c>
      <c r="AP205">
        <v>0</v>
      </c>
      <c r="AQ205">
        <v>0</v>
      </c>
      <c r="AR205">
        <v>0</v>
      </c>
      <c r="AS205" t="s">
        <v>3</v>
      </c>
      <c r="AT205">
        <v>0.1</v>
      </c>
      <c r="AU205" t="s">
        <v>3</v>
      </c>
      <c r="AV205">
        <v>0</v>
      </c>
      <c r="AW205">
        <v>2</v>
      </c>
      <c r="AX205">
        <v>39271019</v>
      </c>
      <c r="AY205">
        <v>1</v>
      </c>
      <c r="AZ205">
        <v>0</v>
      </c>
      <c r="BA205">
        <v>206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Y205*Source!I86</f>
        <v>0.43930000000000002</v>
      </c>
      <c r="CY205">
        <f>AA205</f>
        <v>11.07</v>
      </c>
      <c r="CZ205">
        <f>AE205</f>
        <v>1.82</v>
      </c>
      <c r="DA205">
        <f>AI205</f>
        <v>6.08</v>
      </c>
      <c r="DB205">
        <v>0</v>
      </c>
    </row>
    <row r="206" spans="1:106" x14ac:dyDescent="0.2">
      <c r="A206">
        <f>ROW(Source!A86)</f>
        <v>86</v>
      </c>
      <c r="B206">
        <v>39269648</v>
      </c>
      <c r="C206">
        <v>39271008</v>
      </c>
      <c r="D206">
        <v>36837720</v>
      </c>
      <c r="E206">
        <v>1</v>
      </c>
      <c r="F206">
        <v>1</v>
      </c>
      <c r="G206">
        <v>1</v>
      </c>
      <c r="H206">
        <v>3</v>
      </c>
      <c r="I206" t="s">
        <v>286</v>
      </c>
      <c r="J206" t="s">
        <v>288</v>
      </c>
      <c r="K206" t="s">
        <v>287</v>
      </c>
      <c r="L206">
        <v>1348</v>
      </c>
      <c r="N206">
        <v>1009</v>
      </c>
      <c r="O206" t="s">
        <v>219</v>
      </c>
      <c r="P206" t="s">
        <v>219</v>
      </c>
      <c r="Q206">
        <v>1000</v>
      </c>
      <c r="W206">
        <v>0</v>
      </c>
      <c r="X206">
        <v>-1919714308</v>
      </c>
      <c r="Y206">
        <v>1.2999999999999999E-2</v>
      </c>
      <c r="AA206">
        <v>111812.17</v>
      </c>
      <c r="AB206">
        <v>0</v>
      </c>
      <c r="AC206">
        <v>0</v>
      </c>
      <c r="AD206">
        <v>0</v>
      </c>
      <c r="AE206">
        <v>18390.16</v>
      </c>
      <c r="AF206">
        <v>0</v>
      </c>
      <c r="AG206">
        <v>0</v>
      </c>
      <c r="AH206">
        <v>0</v>
      </c>
      <c r="AI206">
        <v>6.08</v>
      </c>
      <c r="AJ206">
        <v>1</v>
      </c>
      <c r="AK206">
        <v>1</v>
      </c>
      <c r="AL206">
        <v>1</v>
      </c>
      <c r="AN206">
        <v>0</v>
      </c>
      <c r="AO206">
        <v>0</v>
      </c>
      <c r="AP206">
        <v>0</v>
      </c>
      <c r="AQ206">
        <v>0</v>
      </c>
      <c r="AR206">
        <v>0</v>
      </c>
      <c r="AS206" t="s">
        <v>3</v>
      </c>
      <c r="AT206">
        <v>1.2999999999999999E-2</v>
      </c>
      <c r="AU206" t="s">
        <v>3</v>
      </c>
      <c r="AV206">
        <v>0</v>
      </c>
      <c r="AW206">
        <v>1</v>
      </c>
      <c r="AX206">
        <v>-1</v>
      </c>
      <c r="AY206">
        <v>0</v>
      </c>
      <c r="AZ206">
        <v>0</v>
      </c>
      <c r="BA206" t="s">
        <v>3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Y206*Source!I86</f>
        <v>5.7108999999999993E-2</v>
      </c>
      <c r="CY206">
        <f>AA206</f>
        <v>111812.17</v>
      </c>
      <c r="CZ206">
        <f>AE206</f>
        <v>18390.16</v>
      </c>
      <c r="DA206">
        <f>AI206</f>
        <v>6.08</v>
      </c>
      <c r="DB206">
        <v>0</v>
      </c>
    </row>
    <row r="207" spans="1:106" x14ac:dyDescent="0.2">
      <c r="A207">
        <f>ROW(Source!A88)</f>
        <v>88</v>
      </c>
      <c r="B207">
        <v>39269648</v>
      </c>
      <c r="C207">
        <v>39271022</v>
      </c>
      <c r="D207">
        <v>37072767</v>
      </c>
      <c r="E207">
        <v>1</v>
      </c>
      <c r="F207">
        <v>1</v>
      </c>
      <c r="G207">
        <v>1</v>
      </c>
      <c r="H207">
        <v>1</v>
      </c>
      <c r="I207" t="s">
        <v>923</v>
      </c>
      <c r="J207" t="s">
        <v>3</v>
      </c>
      <c r="K207" t="s">
        <v>924</v>
      </c>
      <c r="L207">
        <v>1191</v>
      </c>
      <c r="N207">
        <v>1013</v>
      </c>
      <c r="O207" t="s">
        <v>878</v>
      </c>
      <c r="P207" t="s">
        <v>878</v>
      </c>
      <c r="Q207">
        <v>1</v>
      </c>
      <c r="W207">
        <v>0</v>
      </c>
      <c r="X207">
        <v>-1027537862</v>
      </c>
      <c r="Y207">
        <v>7.6819999999999995</v>
      </c>
      <c r="AA207">
        <v>0</v>
      </c>
      <c r="AB207">
        <v>0</v>
      </c>
      <c r="AC207">
        <v>0</v>
      </c>
      <c r="AD207">
        <v>55.81</v>
      </c>
      <c r="AE207">
        <v>0</v>
      </c>
      <c r="AF207">
        <v>0</v>
      </c>
      <c r="AG207">
        <v>0</v>
      </c>
      <c r="AH207">
        <v>9.18</v>
      </c>
      <c r="AI207">
        <v>1</v>
      </c>
      <c r="AJ207">
        <v>1</v>
      </c>
      <c r="AK207">
        <v>1</v>
      </c>
      <c r="AL207">
        <v>6.08</v>
      </c>
      <c r="AN207">
        <v>0</v>
      </c>
      <c r="AO207">
        <v>1</v>
      </c>
      <c r="AP207">
        <v>1</v>
      </c>
      <c r="AQ207">
        <v>0</v>
      </c>
      <c r="AR207">
        <v>0</v>
      </c>
      <c r="AS207" t="s">
        <v>3</v>
      </c>
      <c r="AT207">
        <v>6.68</v>
      </c>
      <c r="AU207" t="s">
        <v>82</v>
      </c>
      <c r="AV207">
        <v>1</v>
      </c>
      <c r="AW207">
        <v>2</v>
      </c>
      <c r="AX207">
        <v>39271036</v>
      </c>
      <c r="AY207">
        <v>1</v>
      </c>
      <c r="AZ207">
        <v>0</v>
      </c>
      <c r="BA207">
        <v>208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Y207*Source!I88</f>
        <v>12.552387999999999</v>
      </c>
      <c r="CY207">
        <f>AD207</f>
        <v>55.81</v>
      </c>
      <c r="CZ207">
        <f>AH207</f>
        <v>9.18</v>
      </c>
      <c r="DA207">
        <f>AL207</f>
        <v>6.08</v>
      </c>
      <c r="DB207">
        <v>0</v>
      </c>
    </row>
    <row r="208" spans="1:106" x14ac:dyDescent="0.2">
      <c r="A208">
        <f>ROW(Source!A88)</f>
        <v>88</v>
      </c>
      <c r="B208">
        <v>39269648</v>
      </c>
      <c r="C208">
        <v>39271022</v>
      </c>
      <c r="D208">
        <v>37064876</v>
      </c>
      <c r="E208">
        <v>1</v>
      </c>
      <c r="F208">
        <v>1</v>
      </c>
      <c r="G208">
        <v>1</v>
      </c>
      <c r="H208">
        <v>1</v>
      </c>
      <c r="I208" t="s">
        <v>879</v>
      </c>
      <c r="J208" t="s">
        <v>3</v>
      </c>
      <c r="K208" t="s">
        <v>880</v>
      </c>
      <c r="L208">
        <v>1191</v>
      </c>
      <c r="N208">
        <v>1013</v>
      </c>
      <c r="O208" t="s">
        <v>878</v>
      </c>
      <c r="P208" t="s">
        <v>878</v>
      </c>
      <c r="Q208">
        <v>1</v>
      </c>
      <c r="W208">
        <v>0</v>
      </c>
      <c r="X208">
        <v>-1417349443</v>
      </c>
      <c r="Y208">
        <v>0.04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1</v>
      </c>
      <c r="AJ208">
        <v>1</v>
      </c>
      <c r="AK208">
        <v>6.08</v>
      </c>
      <c r="AL208">
        <v>1</v>
      </c>
      <c r="AN208">
        <v>0</v>
      </c>
      <c r="AO208">
        <v>1</v>
      </c>
      <c r="AP208">
        <v>0</v>
      </c>
      <c r="AQ208">
        <v>0</v>
      </c>
      <c r="AR208">
        <v>0</v>
      </c>
      <c r="AS208" t="s">
        <v>3</v>
      </c>
      <c r="AT208">
        <v>0.04</v>
      </c>
      <c r="AU208" t="s">
        <v>3</v>
      </c>
      <c r="AV208">
        <v>2</v>
      </c>
      <c r="AW208">
        <v>2</v>
      </c>
      <c r="AX208">
        <v>39271037</v>
      </c>
      <c r="AY208">
        <v>1</v>
      </c>
      <c r="AZ208">
        <v>2048</v>
      </c>
      <c r="BA208">
        <v>209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Y208*Source!I88</f>
        <v>6.5360000000000001E-2</v>
      </c>
      <c r="CY208">
        <f>AD208</f>
        <v>0</v>
      </c>
      <c r="CZ208">
        <f>AH208</f>
        <v>0</v>
      </c>
      <c r="DA208">
        <f>AL208</f>
        <v>1</v>
      </c>
      <c r="DB208">
        <v>0</v>
      </c>
    </row>
    <row r="209" spans="1:106" x14ac:dyDescent="0.2">
      <c r="A209">
        <f>ROW(Source!A88)</f>
        <v>88</v>
      </c>
      <c r="B209">
        <v>39269648</v>
      </c>
      <c r="C209">
        <v>39271022</v>
      </c>
      <c r="D209">
        <v>36882452</v>
      </c>
      <c r="E209">
        <v>1</v>
      </c>
      <c r="F209">
        <v>1</v>
      </c>
      <c r="G209">
        <v>1</v>
      </c>
      <c r="H209">
        <v>2</v>
      </c>
      <c r="I209" t="s">
        <v>881</v>
      </c>
      <c r="J209" t="s">
        <v>882</v>
      </c>
      <c r="K209" t="s">
        <v>883</v>
      </c>
      <c r="L209">
        <v>1368</v>
      </c>
      <c r="N209">
        <v>1011</v>
      </c>
      <c r="O209" t="s">
        <v>884</v>
      </c>
      <c r="P209" t="s">
        <v>884</v>
      </c>
      <c r="Q209">
        <v>1</v>
      </c>
      <c r="W209">
        <v>0</v>
      </c>
      <c r="X209">
        <v>1188625873</v>
      </c>
      <c r="Y209">
        <v>6.2500000000000003E-3</v>
      </c>
      <c r="AA209">
        <v>0</v>
      </c>
      <c r="AB209">
        <v>190.06</v>
      </c>
      <c r="AC209">
        <v>13.5</v>
      </c>
      <c r="AD209">
        <v>0</v>
      </c>
      <c r="AE209">
        <v>0</v>
      </c>
      <c r="AF209">
        <v>31.26</v>
      </c>
      <c r="AG209">
        <v>13.5</v>
      </c>
      <c r="AH209">
        <v>0</v>
      </c>
      <c r="AI209">
        <v>1</v>
      </c>
      <c r="AJ209">
        <v>6.08</v>
      </c>
      <c r="AK209">
        <v>1</v>
      </c>
      <c r="AL209">
        <v>1</v>
      </c>
      <c r="AN209">
        <v>0</v>
      </c>
      <c r="AO209">
        <v>1</v>
      </c>
      <c r="AP209">
        <v>1</v>
      </c>
      <c r="AQ209">
        <v>0</v>
      </c>
      <c r="AR209">
        <v>0</v>
      </c>
      <c r="AS209" t="s">
        <v>3</v>
      </c>
      <c r="AT209">
        <v>5.0000000000000001E-3</v>
      </c>
      <c r="AU209" t="s">
        <v>81</v>
      </c>
      <c r="AV209">
        <v>0</v>
      </c>
      <c r="AW209">
        <v>2</v>
      </c>
      <c r="AX209">
        <v>39271038</v>
      </c>
      <c r="AY209">
        <v>1</v>
      </c>
      <c r="AZ209">
        <v>0</v>
      </c>
      <c r="BA209">
        <v>210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Y209*Source!I88</f>
        <v>1.0212499999999999E-2</v>
      </c>
      <c r="CY209">
        <f>AB209</f>
        <v>190.06</v>
      </c>
      <c r="CZ209">
        <f>AF209</f>
        <v>31.26</v>
      </c>
      <c r="DA209">
        <f>AJ209</f>
        <v>6.08</v>
      </c>
      <c r="DB209">
        <v>0</v>
      </c>
    </row>
    <row r="210" spans="1:106" x14ac:dyDescent="0.2">
      <c r="A210">
        <f>ROW(Source!A88)</f>
        <v>88</v>
      </c>
      <c r="B210">
        <v>39269648</v>
      </c>
      <c r="C210">
        <v>39271022</v>
      </c>
      <c r="D210">
        <v>36883554</v>
      </c>
      <c r="E210">
        <v>1</v>
      </c>
      <c r="F210">
        <v>1</v>
      </c>
      <c r="G210">
        <v>1</v>
      </c>
      <c r="H210">
        <v>2</v>
      </c>
      <c r="I210" t="s">
        <v>895</v>
      </c>
      <c r="J210" t="s">
        <v>896</v>
      </c>
      <c r="K210" t="s">
        <v>897</v>
      </c>
      <c r="L210">
        <v>1368</v>
      </c>
      <c r="N210">
        <v>1011</v>
      </c>
      <c r="O210" t="s">
        <v>884</v>
      </c>
      <c r="P210" t="s">
        <v>884</v>
      </c>
      <c r="Q210">
        <v>1</v>
      </c>
      <c r="W210">
        <v>0</v>
      </c>
      <c r="X210">
        <v>1372534845</v>
      </c>
      <c r="Y210">
        <v>3.7499999999999999E-2</v>
      </c>
      <c r="AA210">
        <v>0</v>
      </c>
      <c r="AB210">
        <v>399.52</v>
      </c>
      <c r="AC210">
        <v>11.6</v>
      </c>
      <c r="AD210">
        <v>0</v>
      </c>
      <c r="AE210">
        <v>0</v>
      </c>
      <c r="AF210">
        <v>65.709999999999994</v>
      </c>
      <c r="AG210">
        <v>11.6</v>
      </c>
      <c r="AH210">
        <v>0</v>
      </c>
      <c r="AI210">
        <v>1</v>
      </c>
      <c r="AJ210">
        <v>6.08</v>
      </c>
      <c r="AK210">
        <v>1</v>
      </c>
      <c r="AL210">
        <v>1</v>
      </c>
      <c r="AN210">
        <v>0</v>
      </c>
      <c r="AO210">
        <v>1</v>
      </c>
      <c r="AP210">
        <v>1</v>
      </c>
      <c r="AQ210">
        <v>0</v>
      </c>
      <c r="AR210">
        <v>0</v>
      </c>
      <c r="AS210" t="s">
        <v>3</v>
      </c>
      <c r="AT210">
        <v>0.03</v>
      </c>
      <c r="AU210" t="s">
        <v>81</v>
      </c>
      <c r="AV210">
        <v>0</v>
      </c>
      <c r="AW210">
        <v>2</v>
      </c>
      <c r="AX210">
        <v>39271039</v>
      </c>
      <c r="AY210">
        <v>1</v>
      </c>
      <c r="AZ210">
        <v>0</v>
      </c>
      <c r="BA210">
        <v>211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Y210*Source!I88</f>
        <v>6.1274999999999996E-2</v>
      </c>
      <c r="CY210">
        <f>AB210</f>
        <v>399.52</v>
      </c>
      <c r="CZ210">
        <f>AF210</f>
        <v>65.709999999999994</v>
      </c>
      <c r="DA210">
        <f>AJ210</f>
        <v>6.08</v>
      </c>
      <c r="DB210">
        <v>0</v>
      </c>
    </row>
    <row r="211" spans="1:106" x14ac:dyDescent="0.2">
      <c r="A211">
        <f>ROW(Source!A88)</f>
        <v>88</v>
      </c>
      <c r="B211">
        <v>39269648</v>
      </c>
      <c r="C211">
        <v>39271022</v>
      </c>
      <c r="D211">
        <v>36804478</v>
      </c>
      <c r="E211">
        <v>1</v>
      </c>
      <c r="F211">
        <v>1</v>
      </c>
      <c r="G211">
        <v>1</v>
      </c>
      <c r="H211">
        <v>3</v>
      </c>
      <c r="I211" t="s">
        <v>1037</v>
      </c>
      <c r="J211" t="s">
        <v>1038</v>
      </c>
      <c r="K211" t="s">
        <v>1039</v>
      </c>
      <c r="L211">
        <v>1355</v>
      </c>
      <c r="N211">
        <v>1010</v>
      </c>
      <c r="O211" t="s">
        <v>303</v>
      </c>
      <c r="P211" t="s">
        <v>303</v>
      </c>
      <c r="Q211">
        <v>100</v>
      </c>
      <c r="W211">
        <v>0</v>
      </c>
      <c r="X211">
        <v>-725528132</v>
      </c>
      <c r="Y211">
        <v>2.63</v>
      </c>
      <c r="AA211">
        <v>72.959999999999994</v>
      </c>
      <c r="AB211">
        <v>0</v>
      </c>
      <c r="AC211">
        <v>0</v>
      </c>
      <c r="AD211">
        <v>0</v>
      </c>
      <c r="AE211">
        <v>12</v>
      </c>
      <c r="AF211">
        <v>0</v>
      </c>
      <c r="AG211">
        <v>0</v>
      </c>
      <c r="AH211">
        <v>0</v>
      </c>
      <c r="AI211">
        <v>6.08</v>
      </c>
      <c r="AJ211">
        <v>1</v>
      </c>
      <c r="AK211">
        <v>1</v>
      </c>
      <c r="AL211">
        <v>1</v>
      </c>
      <c r="AN211">
        <v>0</v>
      </c>
      <c r="AO211">
        <v>1</v>
      </c>
      <c r="AP211">
        <v>0</v>
      </c>
      <c r="AQ211">
        <v>0</v>
      </c>
      <c r="AR211">
        <v>0</v>
      </c>
      <c r="AS211" t="s">
        <v>3</v>
      </c>
      <c r="AT211">
        <v>2.63</v>
      </c>
      <c r="AU211" t="s">
        <v>3</v>
      </c>
      <c r="AV211">
        <v>0</v>
      </c>
      <c r="AW211">
        <v>2</v>
      </c>
      <c r="AX211">
        <v>39271040</v>
      </c>
      <c r="AY211">
        <v>1</v>
      </c>
      <c r="AZ211">
        <v>0</v>
      </c>
      <c r="BA211">
        <v>212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Y211*Source!I88</f>
        <v>4.2974199999999998</v>
      </c>
      <c r="CY211">
        <f t="shared" ref="CY211:CY219" si="27">AA211</f>
        <v>72.959999999999994</v>
      </c>
      <c r="CZ211">
        <f t="shared" ref="CZ211:CZ219" si="28">AE211</f>
        <v>12</v>
      </c>
      <c r="DA211">
        <f t="shared" ref="DA211:DA219" si="29">AI211</f>
        <v>6.08</v>
      </c>
      <c r="DB211">
        <v>0</v>
      </c>
    </row>
    <row r="212" spans="1:106" x14ac:dyDescent="0.2">
      <c r="A212">
        <f>ROW(Source!A88)</f>
        <v>88</v>
      </c>
      <c r="B212">
        <v>39269648</v>
      </c>
      <c r="C212">
        <v>39271022</v>
      </c>
      <c r="D212">
        <v>36804581</v>
      </c>
      <c r="E212">
        <v>1</v>
      </c>
      <c r="F212">
        <v>1</v>
      </c>
      <c r="G212">
        <v>1</v>
      </c>
      <c r="H212">
        <v>3</v>
      </c>
      <c r="I212" t="s">
        <v>1040</v>
      </c>
      <c r="J212" t="s">
        <v>1041</v>
      </c>
      <c r="K212" t="s">
        <v>1042</v>
      </c>
      <c r="L212">
        <v>1356</v>
      </c>
      <c r="N212">
        <v>1010</v>
      </c>
      <c r="O212" t="s">
        <v>1043</v>
      </c>
      <c r="P212" t="s">
        <v>1043</v>
      </c>
      <c r="Q212">
        <v>1000</v>
      </c>
      <c r="W212">
        <v>0</v>
      </c>
      <c r="X212">
        <v>1130533903</v>
      </c>
      <c r="Y212">
        <v>0.26300000000000001</v>
      </c>
      <c r="AA212">
        <v>972.8</v>
      </c>
      <c r="AB212">
        <v>0</v>
      </c>
      <c r="AC212">
        <v>0</v>
      </c>
      <c r="AD212">
        <v>0</v>
      </c>
      <c r="AE212">
        <v>160</v>
      </c>
      <c r="AF212">
        <v>0</v>
      </c>
      <c r="AG212">
        <v>0</v>
      </c>
      <c r="AH212">
        <v>0</v>
      </c>
      <c r="AI212">
        <v>6.08</v>
      </c>
      <c r="AJ212">
        <v>1</v>
      </c>
      <c r="AK212">
        <v>1</v>
      </c>
      <c r="AL212">
        <v>1</v>
      </c>
      <c r="AN212">
        <v>0</v>
      </c>
      <c r="AO212">
        <v>1</v>
      </c>
      <c r="AP212">
        <v>0</v>
      </c>
      <c r="AQ212">
        <v>0</v>
      </c>
      <c r="AR212">
        <v>0</v>
      </c>
      <c r="AS212" t="s">
        <v>3</v>
      </c>
      <c r="AT212">
        <v>0.26300000000000001</v>
      </c>
      <c r="AU212" t="s">
        <v>3</v>
      </c>
      <c r="AV212">
        <v>0</v>
      </c>
      <c r="AW212">
        <v>2</v>
      </c>
      <c r="AX212">
        <v>39271041</v>
      </c>
      <c r="AY212">
        <v>1</v>
      </c>
      <c r="AZ212">
        <v>0</v>
      </c>
      <c r="BA212">
        <v>213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Y212*Source!I88</f>
        <v>0.42974200000000001</v>
      </c>
      <c r="CY212">
        <f t="shared" si="27"/>
        <v>972.8</v>
      </c>
      <c r="CZ212">
        <f t="shared" si="28"/>
        <v>160</v>
      </c>
      <c r="DA212">
        <f t="shared" si="29"/>
        <v>6.08</v>
      </c>
      <c r="DB212">
        <v>0</v>
      </c>
    </row>
    <row r="213" spans="1:106" x14ac:dyDescent="0.2">
      <c r="A213">
        <f>ROW(Source!A88)</f>
        <v>88</v>
      </c>
      <c r="B213">
        <v>39269648</v>
      </c>
      <c r="C213">
        <v>39271022</v>
      </c>
      <c r="D213">
        <v>36797263</v>
      </c>
      <c r="E213">
        <v>17</v>
      </c>
      <c r="F213">
        <v>1</v>
      </c>
      <c r="G213">
        <v>1</v>
      </c>
      <c r="H213">
        <v>3</v>
      </c>
      <c r="I213" t="s">
        <v>294</v>
      </c>
      <c r="J213" t="s">
        <v>3</v>
      </c>
      <c r="K213" t="s">
        <v>295</v>
      </c>
      <c r="L213">
        <v>1301</v>
      </c>
      <c r="N213">
        <v>1003</v>
      </c>
      <c r="O213" t="s">
        <v>164</v>
      </c>
      <c r="P213" t="s">
        <v>164</v>
      </c>
      <c r="Q213">
        <v>1</v>
      </c>
      <c r="W213">
        <v>0</v>
      </c>
      <c r="X213">
        <v>-2049262376</v>
      </c>
      <c r="Y213">
        <v>101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6.08</v>
      </c>
      <c r="AJ213">
        <v>1</v>
      </c>
      <c r="AK213">
        <v>1</v>
      </c>
      <c r="AL213">
        <v>1</v>
      </c>
      <c r="AN213">
        <v>0</v>
      </c>
      <c r="AO213">
        <v>0</v>
      </c>
      <c r="AP213">
        <v>0</v>
      </c>
      <c r="AQ213">
        <v>0</v>
      </c>
      <c r="AR213">
        <v>0</v>
      </c>
      <c r="AS213" t="s">
        <v>3</v>
      </c>
      <c r="AT213">
        <v>101</v>
      </c>
      <c r="AU213" t="s">
        <v>3</v>
      </c>
      <c r="AV213">
        <v>0</v>
      </c>
      <c r="AW213">
        <v>2</v>
      </c>
      <c r="AX213">
        <v>39271042</v>
      </c>
      <c r="AY213">
        <v>1</v>
      </c>
      <c r="AZ213">
        <v>0</v>
      </c>
      <c r="BA213">
        <v>214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Y213*Source!I88</f>
        <v>165.03399999999999</v>
      </c>
      <c r="CY213">
        <f t="shared" si="27"/>
        <v>0</v>
      </c>
      <c r="CZ213">
        <f t="shared" si="28"/>
        <v>0</v>
      </c>
      <c r="DA213">
        <f t="shared" si="29"/>
        <v>6.08</v>
      </c>
      <c r="DB213">
        <v>0</v>
      </c>
    </row>
    <row r="214" spans="1:106" x14ac:dyDescent="0.2">
      <c r="A214">
        <f>ROW(Source!A88)</f>
        <v>88</v>
      </c>
      <c r="B214">
        <v>39269648</v>
      </c>
      <c r="C214">
        <v>39271022</v>
      </c>
      <c r="D214">
        <v>36832175</v>
      </c>
      <c r="E214">
        <v>1</v>
      </c>
      <c r="F214">
        <v>1</v>
      </c>
      <c r="G214">
        <v>1</v>
      </c>
      <c r="H214">
        <v>3</v>
      </c>
      <c r="I214" t="s">
        <v>297</v>
      </c>
      <c r="J214" t="s">
        <v>299</v>
      </c>
      <c r="K214" t="s">
        <v>298</v>
      </c>
      <c r="L214">
        <v>1301</v>
      </c>
      <c r="N214">
        <v>1003</v>
      </c>
      <c r="O214" t="s">
        <v>164</v>
      </c>
      <c r="P214" t="s">
        <v>164</v>
      </c>
      <c r="Q214">
        <v>1</v>
      </c>
      <c r="W214">
        <v>0</v>
      </c>
      <c r="X214">
        <v>26470480</v>
      </c>
      <c r="Y214">
        <v>101</v>
      </c>
      <c r="AA214">
        <v>74.78</v>
      </c>
      <c r="AB214">
        <v>0</v>
      </c>
      <c r="AC214">
        <v>0</v>
      </c>
      <c r="AD214">
        <v>0</v>
      </c>
      <c r="AE214">
        <v>12.3</v>
      </c>
      <c r="AF214">
        <v>0</v>
      </c>
      <c r="AG214">
        <v>0</v>
      </c>
      <c r="AH214">
        <v>0</v>
      </c>
      <c r="AI214">
        <v>6.08</v>
      </c>
      <c r="AJ214">
        <v>1</v>
      </c>
      <c r="AK214">
        <v>1</v>
      </c>
      <c r="AL214">
        <v>1</v>
      </c>
      <c r="AN214">
        <v>0</v>
      </c>
      <c r="AO214">
        <v>0</v>
      </c>
      <c r="AP214">
        <v>0</v>
      </c>
      <c r="AQ214">
        <v>0</v>
      </c>
      <c r="AR214">
        <v>0</v>
      </c>
      <c r="AS214" t="s">
        <v>3</v>
      </c>
      <c r="AT214">
        <v>101</v>
      </c>
      <c r="AU214" t="s">
        <v>3</v>
      </c>
      <c r="AV214">
        <v>0</v>
      </c>
      <c r="AW214">
        <v>1</v>
      </c>
      <c r="AX214">
        <v>-1</v>
      </c>
      <c r="AY214">
        <v>0</v>
      </c>
      <c r="AZ214">
        <v>0</v>
      </c>
      <c r="BA214" t="s">
        <v>3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Y214*Source!I88</f>
        <v>165.03399999999999</v>
      </c>
      <c r="CY214">
        <f t="shared" si="27"/>
        <v>74.78</v>
      </c>
      <c r="CZ214">
        <f t="shared" si="28"/>
        <v>12.3</v>
      </c>
      <c r="DA214">
        <f t="shared" si="29"/>
        <v>6.08</v>
      </c>
      <c r="DB214">
        <v>0</v>
      </c>
    </row>
    <row r="215" spans="1:106" x14ac:dyDescent="0.2">
      <c r="A215">
        <f>ROW(Source!A88)</f>
        <v>88</v>
      </c>
      <c r="B215">
        <v>39269648</v>
      </c>
      <c r="C215">
        <v>39271022</v>
      </c>
      <c r="D215">
        <v>36832261</v>
      </c>
      <c r="E215">
        <v>1</v>
      </c>
      <c r="F215">
        <v>1</v>
      </c>
      <c r="G215">
        <v>1</v>
      </c>
      <c r="H215">
        <v>3</v>
      </c>
      <c r="I215" t="s">
        <v>301</v>
      </c>
      <c r="J215" t="s">
        <v>304</v>
      </c>
      <c r="K215" t="s">
        <v>302</v>
      </c>
      <c r="L215">
        <v>1355</v>
      </c>
      <c r="N215">
        <v>1010</v>
      </c>
      <c r="O215" t="s">
        <v>303</v>
      </c>
      <c r="P215" t="s">
        <v>303</v>
      </c>
      <c r="Q215">
        <v>100</v>
      </c>
      <c r="W215">
        <v>0</v>
      </c>
      <c r="X215">
        <v>1345842772</v>
      </c>
      <c r="Y215">
        <v>7.9559000000000005E-2</v>
      </c>
      <c r="AA215">
        <v>383.04</v>
      </c>
      <c r="AB215">
        <v>0</v>
      </c>
      <c r="AC215">
        <v>0</v>
      </c>
      <c r="AD215">
        <v>0</v>
      </c>
      <c r="AE215">
        <v>63</v>
      </c>
      <c r="AF215">
        <v>0</v>
      </c>
      <c r="AG215">
        <v>0</v>
      </c>
      <c r="AH215">
        <v>0</v>
      </c>
      <c r="AI215">
        <v>6.08</v>
      </c>
      <c r="AJ215">
        <v>1</v>
      </c>
      <c r="AK215">
        <v>1</v>
      </c>
      <c r="AL215">
        <v>1</v>
      </c>
      <c r="AN215">
        <v>0</v>
      </c>
      <c r="AO215">
        <v>0</v>
      </c>
      <c r="AP215">
        <v>0</v>
      </c>
      <c r="AQ215">
        <v>0</v>
      </c>
      <c r="AR215">
        <v>0</v>
      </c>
      <c r="AS215" t="s">
        <v>3</v>
      </c>
      <c r="AT215">
        <v>7.9559000000000005E-2</v>
      </c>
      <c r="AU215" t="s">
        <v>3</v>
      </c>
      <c r="AV215">
        <v>0</v>
      </c>
      <c r="AW215">
        <v>1</v>
      </c>
      <c r="AX215">
        <v>-1</v>
      </c>
      <c r="AY215">
        <v>0</v>
      </c>
      <c r="AZ215">
        <v>0</v>
      </c>
      <c r="BA215" t="s">
        <v>3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Y215*Source!I88</f>
        <v>0.12999940600000001</v>
      </c>
      <c r="CY215">
        <f t="shared" si="27"/>
        <v>383.04</v>
      </c>
      <c r="CZ215">
        <f t="shared" si="28"/>
        <v>63</v>
      </c>
      <c r="DA215">
        <f t="shared" si="29"/>
        <v>6.08</v>
      </c>
      <c r="DB215">
        <v>0</v>
      </c>
    </row>
    <row r="216" spans="1:106" x14ac:dyDescent="0.2">
      <c r="A216">
        <f>ROW(Source!A88)</f>
        <v>88</v>
      </c>
      <c r="B216">
        <v>39269648</v>
      </c>
      <c r="C216">
        <v>39271022</v>
      </c>
      <c r="D216">
        <v>36832263</v>
      </c>
      <c r="E216">
        <v>1</v>
      </c>
      <c r="F216">
        <v>1</v>
      </c>
      <c r="G216">
        <v>1</v>
      </c>
      <c r="H216">
        <v>3</v>
      </c>
      <c r="I216" t="s">
        <v>306</v>
      </c>
      <c r="J216" t="s">
        <v>308</v>
      </c>
      <c r="K216" t="s">
        <v>307</v>
      </c>
      <c r="L216">
        <v>1355</v>
      </c>
      <c r="N216">
        <v>1010</v>
      </c>
      <c r="O216" t="s">
        <v>303</v>
      </c>
      <c r="P216" t="s">
        <v>303</v>
      </c>
      <c r="Q216">
        <v>100</v>
      </c>
      <c r="W216">
        <v>0</v>
      </c>
      <c r="X216">
        <v>1906340979</v>
      </c>
      <c r="Y216">
        <v>7.9559000000000005E-2</v>
      </c>
      <c r="AA216">
        <v>383.04</v>
      </c>
      <c r="AB216">
        <v>0</v>
      </c>
      <c r="AC216">
        <v>0</v>
      </c>
      <c r="AD216">
        <v>0</v>
      </c>
      <c r="AE216">
        <v>63</v>
      </c>
      <c r="AF216">
        <v>0</v>
      </c>
      <c r="AG216">
        <v>0</v>
      </c>
      <c r="AH216">
        <v>0</v>
      </c>
      <c r="AI216">
        <v>6.08</v>
      </c>
      <c r="AJ216">
        <v>1</v>
      </c>
      <c r="AK216">
        <v>1</v>
      </c>
      <c r="AL216">
        <v>1</v>
      </c>
      <c r="AN216">
        <v>0</v>
      </c>
      <c r="AO216">
        <v>0</v>
      </c>
      <c r="AP216">
        <v>0</v>
      </c>
      <c r="AQ216">
        <v>0</v>
      </c>
      <c r="AR216">
        <v>0</v>
      </c>
      <c r="AS216" t="s">
        <v>3</v>
      </c>
      <c r="AT216">
        <v>7.9559000000000005E-2</v>
      </c>
      <c r="AU216" t="s">
        <v>3</v>
      </c>
      <c r="AV216">
        <v>0</v>
      </c>
      <c r="AW216">
        <v>1</v>
      </c>
      <c r="AX216">
        <v>-1</v>
      </c>
      <c r="AY216">
        <v>0</v>
      </c>
      <c r="AZ216">
        <v>0</v>
      </c>
      <c r="BA216" t="s">
        <v>3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Y216*Source!I88</f>
        <v>0.12999940600000001</v>
      </c>
      <c r="CY216">
        <f t="shared" si="27"/>
        <v>383.04</v>
      </c>
      <c r="CZ216">
        <f t="shared" si="28"/>
        <v>63</v>
      </c>
      <c r="DA216">
        <f t="shared" si="29"/>
        <v>6.08</v>
      </c>
      <c r="DB216">
        <v>0</v>
      </c>
    </row>
    <row r="217" spans="1:106" x14ac:dyDescent="0.2">
      <c r="A217">
        <f>ROW(Source!A88)</f>
        <v>88</v>
      </c>
      <c r="B217">
        <v>39269648</v>
      </c>
      <c r="C217">
        <v>39271022</v>
      </c>
      <c r="D217">
        <v>36832265</v>
      </c>
      <c r="E217">
        <v>1</v>
      </c>
      <c r="F217">
        <v>1</v>
      </c>
      <c r="G217">
        <v>1</v>
      </c>
      <c r="H217">
        <v>3</v>
      </c>
      <c r="I217" t="s">
        <v>310</v>
      </c>
      <c r="J217" t="s">
        <v>312</v>
      </c>
      <c r="K217" t="s">
        <v>311</v>
      </c>
      <c r="L217">
        <v>1355</v>
      </c>
      <c r="N217">
        <v>1010</v>
      </c>
      <c r="O217" t="s">
        <v>303</v>
      </c>
      <c r="P217" t="s">
        <v>303</v>
      </c>
      <c r="Q217">
        <v>100</v>
      </c>
      <c r="W217">
        <v>0</v>
      </c>
      <c r="X217">
        <v>848075668</v>
      </c>
      <c r="Y217">
        <v>0.39779700000000001</v>
      </c>
      <c r="AA217">
        <v>778.24</v>
      </c>
      <c r="AB217">
        <v>0</v>
      </c>
      <c r="AC217">
        <v>0</v>
      </c>
      <c r="AD217">
        <v>0</v>
      </c>
      <c r="AE217">
        <v>128</v>
      </c>
      <c r="AF217">
        <v>0</v>
      </c>
      <c r="AG217">
        <v>0</v>
      </c>
      <c r="AH217">
        <v>0</v>
      </c>
      <c r="AI217">
        <v>6.08</v>
      </c>
      <c r="AJ217">
        <v>1</v>
      </c>
      <c r="AK217">
        <v>1</v>
      </c>
      <c r="AL217">
        <v>1</v>
      </c>
      <c r="AN217">
        <v>0</v>
      </c>
      <c r="AO217">
        <v>0</v>
      </c>
      <c r="AP217">
        <v>0</v>
      </c>
      <c r="AQ217">
        <v>0</v>
      </c>
      <c r="AR217">
        <v>0</v>
      </c>
      <c r="AS217" t="s">
        <v>3</v>
      </c>
      <c r="AT217">
        <v>0.39779700000000001</v>
      </c>
      <c r="AU217" t="s">
        <v>3</v>
      </c>
      <c r="AV217">
        <v>0</v>
      </c>
      <c r="AW217">
        <v>1</v>
      </c>
      <c r="AX217">
        <v>-1</v>
      </c>
      <c r="AY217">
        <v>0</v>
      </c>
      <c r="AZ217">
        <v>0</v>
      </c>
      <c r="BA217" t="s">
        <v>3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Y217*Source!I88</f>
        <v>0.65000029800000003</v>
      </c>
      <c r="CY217">
        <f t="shared" si="27"/>
        <v>778.24</v>
      </c>
      <c r="CZ217">
        <f t="shared" si="28"/>
        <v>128</v>
      </c>
      <c r="DA217">
        <f t="shared" si="29"/>
        <v>6.08</v>
      </c>
      <c r="DB217">
        <v>0</v>
      </c>
    </row>
    <row r="218" spans="1:106" x14ac:dyDescent="0.2">
      <c r="A218">
        <f>ROW(Source!A88)</f>
        <v>88</v>
      </c>
      <c r="B218">
        <v>39269648</v>
      </c>
      <c r="C218">
        <v>39271022</v>
      </c>
      <c r="D218">
        <v>36832267</v>
      </c>
      <c r="E218">
        <v>1</v>
      </c>
      <c r="F218">
        <v>1</v>
      </c>
      <c r="G218">
        <v>1</v>
      </c>
      <c r="H218">
        <v>3</v>
      </c>
      <c r="I218" t="s">
        <v>314</v>
      </c>
      <c r="J218" t="s">
        <v>316</v>
      </c>
      <c r="K218" t="s">
        <v>315</v>
      </c>
      <c r="L218">
        <v>1355</v>
      </c>
      <c r="N218">
        <v>1010</v>
      </c>
      <c r="O218" t="s">
        <v>303</v>
      </c>
      <c r="P218" t="s">
        <v>303</v>
      </c>
      <c r="Q218">
        <v>100</v>
      </c>
      <c r="W218">
        <v>0</v>
      </c>
      <c r="X218">
        <v>1508644261</v>
      </c>
      <c r="Y218">
        <v>6.7319000000000004E-2</v>
      </c>
      <c r="AA218">
        <v>778.24</v>
      </c>
      <c r="AB218">
        <v>0</v>
      </c>
      <c r="AC218">
        <v>0</v>
      </c>
      <c r="AD218">
        <v>0</v>
      </c>
      <c r="AE218">
        <v>128</v>
      </c>
      <c r="AF218">
        <v>0</v>
      </c>
      <c r="AG218">
        <v>0</v>
      </c>
      <c r="AH218">
        <v>0</v>
      </c>
      <c r="AI218">
        <v>6.08</v>
      </c>
      <c r="AJ218">
        <v>1</v>
      </c>
      <c r="AK218">
        <v>1</v>
      </c>
      <c r="AL218">
        <v>1</v>
      </c>
      <c r="AN218">
        <v>0</v>
      </c>
      <c r="AO218">
        <v>0</v>
      </c>
      <c r="AP218">
        <v>0</v>
      </c>
      <c r="AQ218">
        <v>0</v>
      </c>
      <c r="AR218">
        <v>0</v>
      </c>
      <c r="AS218" t="s">
        <v>3</v>
      </c>
      <c r="AT218">
        <v>6.7319000000000004E-2</v>
      </c>
      <c r="AU218" t="s">
        <v>3</v>
      </c>
      <c r="AV218">
        <v>0</v>
      </c>
      <c r="AW218">
        <v>1</v>
      </c>
      <c r="AX218">
        <v>-1</v>
      </c>
      <c r="AY218">
        <v>0</v>
      </c>
      <c r="AZ218">
        <v>0</v>
      </c>
      <c r="BA218" t="s">
        <v>3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Y218*Source!I88</f>
        <v>0.10999924599999999</v>
      </c>
      <c r="CY218">
        <f t="shared" si="27"/>
        <v>778.24</v>
      </c>
      <c r="CZ218">
        <f t="shared" si="28"/>
        <v>128</v>
      </c>
      <c r="DA218">
        <f t="shared" si="29"/>
        <v>6.08</v>
      </c>
      <c r="DB218">
        <v>0</v>
      </c>
    </row>
    <row r="219" spans="1:106" x14ac:dyDescent="0.2">
      <c r="A219">
        <f>ROW(Source!A88)</f>
        <v>88</v>
      </c>
      <c r="B219">
        <v>39269648</v>
      </c>
      <c r="C219">
        <v>39271022</v>
      </c>
      <c r="D219">
        <v>36832269</v>
      </c>
      <c r="E219">
        <v>1</v>
      </c>
      <c r="F219">
        <v>1</v>
      </c>
      <c r="G219">
        <v>1</v>
      </c>
      <c r="H219">
        <v>3</v>
      </c>
      <c r="I219" t="s">
        <v>318</v>
      </c>
      <c r="J219" t="s">
        <v>320</v>
      </c>
      <c r="K219" t="s">
        <v>319</v>
      </c>
      <c r="L219">
        <v>1355</v>
      </c>
      <c r="N219">
        <v>1010</v>
      </c>
      <c r="O219" t="s">
        <v>303</v>
      </c>
      <c r="P219" t="s">
        <v>303</v>
      </c>
      <c r="Q219">
        <v>100</v>
      </c>
      <c r="W219">
        <v>0</v>
      </c>
      <c r="X219">
        <v>-1530028590</v>
      </c>
      <c r="Y219">
        <v>6.7319000000000004E-2</v>
      </c>
      <c r="AA219">
        <v>778.24</v>
      </c>
      <c r="AB219">
        <v>0</v>
      </c>
      <c r="AC219">
        <v>0</v>
      </c>
      <c r="AD219">
        <v>0</v>
      </c>
      <c r="AE219">
        <v>128</v>
      </c>
      <c r="AF219">
        <v>0</v>
      </c>
      <c r="AG219">
        <v>0</v>
      </c>
      <c r="AH219">
        <v>0</v>
      </c>
      <c r="AI219">
        <v>6.08</v>
      </c>
      <c r="AJ219">
        <v>1</v>
      </c>
      <c r="AK219">
        <v>1</v>
      </c>
      <c r="AL219">
        <v>1</v>
      </c>
      <c r="AN219">
        <v>0</v>
      </c>
      <c r="AO219">
        <v>0</v>
      </c>
      <c r="AP219">
        <v>0</v>
      </c>
      <c r="AQ219">
        <v>0</v>
      </c>
      <c r="AR219">
        <v>0</v>
      </c>
      <c r="AS219" t="s">
        <v>3</v>
      </c>
      <c r="AT219">
        <v>6.7319000000000004E-2</v>
      </c>
      <c r="AU219" t="s">
        <v>3</v>
      </c>
      <c r="AV219">
        <v>0</v>
      </c>
      <c r="AW219">
        <v>1</v>
      </c>
      <c r="AX219">
        <v>-1</v>
      </c>
      <c r="AY219">
        <v>0</v>
      </c>
      <c r="AZ219">
        <v>0</v>
      </c>
      <c r="BA219" t="s">
        <v>3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Y219*Source!I88</f>
        <v>0.10999924599999999</v>
      </c>
      <c r="CY219">
        <f t="shared" si="27"/>
        <v>778.24</v>
      </c>
      <c r="CZ219">
        <f t="shared" si="28"/>
        <v>128</v>
      </c>
      <c r="DA219">
        <f t="shared" si="29"/>
        <v>6.08</v>
      </c>
      <c r="DB219">
        <v>0</v>
      </c>
    </row>
    <row r="220" spans="1:106" x14ac:dyDescent="0.2">
      <c r="A220">
        <f>ROW(Source!A130)</f>
        <v>130</v>
      </c>
      <c r="B220">
        <v>39269648</v>
      </c>
      <c r="C220">
        <v>39269878</v>
      </c>
      <c r="D220">
        <v>37080781</v>
      </c>
      <c r="E220">
        <v>1</v>
      </c>
      <c r="F220">
        <v>1</v>
      </c>
      <c r="G220">
        <v>1</v>
      </c>
      <c r="H220">
        <v>1</v>
      </c>
      <c r="I220" t="s">
        <v>912</v>
      </c>
      <c r="J220" t="s">
        <v>3</v>
      </c>
      <c r="K220" t="s">
        <v>913</v>
      </c>
      <c r="L220">
        <v>1191</v>
      </c>
      <c r="N220">
        <v>1013</v>
      </c>
      <c r="O220" t="s">
        <v>878</v>
      </c>
      <c r="P220" t="s">
        <v>878</v>
      </c>
      <c r="Q220">
        <v>1</v>
      </c>
      <c r="W220">
        <v>0</v>
      </c>
      <c r="X220">
        <v>912892513</v>
      </c>
      <c r="Y220">
        <v>1.78</v>
      </c>
      <c r="AA220">
        <v>0</v>
      </c>
      <c r="AB220">
        <v>0</v>
      </c>
      <c r="AC220">
        <v>0</v>
      </c>
      <c r="AD220">
        <v>60.31</v>
      </c>
      <c r="AE220">
        <v>0</v>
      </c>
      <c r="AF220">
        <v>0</v>
      </c>
      <c r="AG220">
        <v>0</v>
      </c>
      <c r="AH220">
        <v>9.92</v>
      </c>
      <c r="AI220">
        <v>1</v>
      </c>
      <c r="AJ220">
        <v>1</v>
      </c>
      <c r="AK220">
        <v>1</v>
      </c>
      <c r="AL220">
        <v>6.08</v>
      </c>
      <c r="AN220">
        <v>0</v>
      </c>
      <c r="AO220">
        <v>1</v>
      </c>
      <c r="AP220">
        <v>0</v>
      </c>
      <c r="AQ220">
        <v>0</v>
      </c>
      <c r="AR220">
        <v>0</v>
      </c>
      <c r="AS220" t="s">
        <v>3</v>
      </c>
      <c r="AT220">
        <v>1.78</v>
      </c>
      <c r="AU220" t="s">
        <v>3</v>
      </c>
      <c r="AV220">
        <v>1</v>
      </c>
      <c r="AW220">
        <v>2</v>
      </c>
      <c r="AX220">
        <v>39269891</v>
      </c>
      <c r="AY220">
        <v>1</v>
      </c>
      <c r="AZ220">
        <v>0</v>
      </c>
      <c r="BA220">
        <v>220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Y220*Source!I130</f>
        <v>1.78</v>
      </c>
      <c r="CY220">
        <f>AD220</f>
        <v>60.31</v>
      </c>
      <c r="CZ220">
        <f>AH220</f>
        <v>9.92</v>
      </c>
      <c r="DA220">
        <f>AL220</f>
        <v>6.08</v>
      </c>
      <c r="DB220">
        <v>0</v>
      </c>
    </row>
    <row r="221" spans="1:106" x14ac:dyDescent="0.2">
      <c r="A221">
        <f>ROW(Source!A130)</f>
        <v>130</v>
      </c>
      <c r="B221">
        <v>39269648</v>
      </c>
      <c r="C221">
        <v>39269878</v>
      </c>
      <c r="D221">
        <v>37064876</v>
      </c>
      <c r="E221">
        <v>1</v>
      </c>
      <c r="F221">
        <v>1</v>
      </c>
      <c r="G221">
        <v>1</v>
      </c>
      <c r="H221">
        <v>1</v>
      </c>
      <c r="I221" t="s">
        <v>879</v>
      </c>
      <c r="J221" t="s">
        <v>3</v>
      </c>
      <c r="K221" t="s">
        <v>880</v>
      </c>
      <c r="L221">
        <v>1191</v>
      </c>
      <c r="N221">
        <v>1013</v>
      </c>
      <c r="O221" t="s">
        <v>878</v>
      </c>
      <c r="P221" t="s">
        <v>878</v>
      </c>
      <c r="Q221">
        <v>1</v>
      </c>
      <c r="W221">
        <v>0</v>
      </c>
      <c r="X221">
        <v>-1417349443</v>
      </c>
      <c r="Y221">
        <v>0.02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1</v>
      </c>
      <c r="AJ221">
        <v>1</v>
      </c>
      <c r="AK221">
        <v>6.08</v>
      </c>
      <c r="AL221">
        <v>1</v>
      </c>
      <c r="AN221">
        <v>0</v>
      </c>
      <c r="AO221">
        <v>1</v>
      </c>
      <c r="AP221">
        <v>0</v>
      </c>
      <c r="AQ221">
        <v>0</v>
      </c>
      <c r="AR221">
        <v>0</v>
      </c>
      <c r="AS221" t="s">
        <v>3</v>
      </c>
      <c r="AT221">
        <v>0.02</v>
      </c>
      <c r="AU221" t="s">
        <v>3</v>
      </c>
      <c r="AV221">
        <v>2</v>
      </c>
      <c r="AW221">
        <v>2</v>
      </c>
      <c r="AX221">
        <v>39269892</v>
      </c>
      <c r="AY221">
        <v>1</v>
      </c>
      <c r="AZ221">
        <v>0</v>
      </c>
      <c r="BA221">
        <v>221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Y221*Source!I130</f>
        <v>0.02</v>
      </c>
      <c r="CY221">
        <f>AD221</f>
        <v>0</v>
      </c>
      <c r="CZ221">
        <f>AH221</f>
        <v>0</v>
      </c>
      <c r="DA221">
        <f>AL221</f>
        <v>1</v>
      </c>
      <c r="DB221">
        <v>0</v>
      </c>
    </row>
    <row r="222" spans="1:106" x14ac:dyDescent="0.2">
      <c r="A222">
        <f>ROW(Source!A130)</f>
        <v>130</v>
      </c>
      <c r="B222">
        <v>39269648</v>
      </c>
      <c r="C222">
        <v>39269878</v>
      </c>
      <c r="D222">
        <v>36882159</v>
      </c>
      <c r="E222">
        <v>1</v>
      </c>
      <c r="F222">
        <v>1</v>
      </c>
      <c r="G222">
        <v>1</v>
      </c>
      <c r="H222">
        <v>2</v>
      </c>
      <c r="I222" t="s">
        <v>892</v>
      </c>
      <c r="J222" t="s">
        <v>893</v>
      </c>
      <c r="K222" t="s">
        <v>894</v>
      </c>
      <c r="L222">
        <v>1368</v>
      </c>
      <c r="N222">
        <v>1011</v>
      </c>
      <c r="O222" t="s">
        <v>884</v>
      </c>
      <c r="P222" t="s">
        <v>884</v>
      </c>
      <c r="Q222">
        <v>1</v>
      </c>
      <c r="W222">
        <v>0</v>
      </c>
      <c r="X222">
        <v>-1718674368</v>
      </c>
      <c r="Y222">
        <v>0.01</v>
      </c>
      <c r="AA222">
        <v>0</v>
      </c>
      <c r="AB222">
        <v>680.9</v>
      </c>
      <c r="AC222">
        <v>13.5</v>
      </c>
      <c r="AD222">
        <v>0</v>
      </c>
      <c r="AE222">
        <v>0</v>
      </c>
      <c r="AF222">
        <v>111.99</v>
      </c>
      <c r="AG222">
        <v>13.5</v>
      </c>
      <c r="AH222">
        <v>0</v>
      </c>
      <c r="AI222">
        <v>1</v>
      </c>
      <c r="AJ222">
        <v>6.08</v>
      </c>
      <c r="AK222">
        <v>1</v>
      </c>
      <c r="AL222">
        <v>1</v>
      </c>
      <c r="AN222">
        <v>0</v>
      </c>
      <c r="AO222">
        <v>1</v>
      </c>
      <c r="AP222">
        <v>0</v>
      </c>
      <c r="AQ222">
        <v>0</v>
      </c>
      <c r="AR222">
        <v>0</v>
      </c>
      <c r="AS222" t="s">
        <v>3</v>
      </c>
      <c r="AT222">
        <v>0.01</v>
      </c>
      <c r="AU222" t="s">
        <v>3</v>
      </c>
      <c r="AV222">
        <v>0</v>
      </c>
      <c r="AW222">
        <v>2</v>
      </c>
      <c r="AX222">
        <v>39269893</v>
      </c>
      <c r="AY222">
        <v>1</v>
      </c>
      <c r="AZ222">
        <v>0</v>
      </c>
      <c r="BA222">
        <v>222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Y222*Source!I130</f>
        <v>0.01</v>
      </c>
      <c r="CY222">
        <f>AB222</f>
        <v>680.9</v>
      </c>
      <c r="CZ222">
        <f>AF222</f>
        <v>111.99</v>
      </c>
      <c r="DA222">
        <f>AJ222</f>
        <v>6.08</v>
      </c>
      <c r="DB222">
        <v>0</v>
      </c>
    </row>
    <row r="223" spans="1:106" x14ac:dyDescent="0.2">
      <c r="A223">
        <f>ROW(Source!A130)</f>
        <v>130</v>
      </c>
      <c r="B223">
        <v>39269648</v>
      </c>
      <c r="C223">
        <v>39269878</v>
      </c>
      <c r="D223">
        <v>36883554</v>
      </c>
      <c r="E223">
        <v>1</v>
      </c>
      <c r="F223">
        <v>1</v>
      </c>
      <c r="G223">
        <v>1</v>
      </c>
      <c r="H223">
        <v>2</v>
      </c>
      <c r="I223" t="s">
        <v>895</v>
      </c>
      <c r="J223" t="s">
        <v>896</v>
      </c>
      <c r="K223" t="s">
        <v>897</v>
      </c>
      <c r="L223">
        <v>1368</v>
      </c>
      <c r="N223">
        <v>1011</v>
      </c>
      <c r="O223" t="s">
        <v>884</v>
      </c>
      <c r="P223" t="s">
        <v>884</v>
      </c>
      <c r="Q223">
        <v>1</v>
      </c>
      <c r="W223">
        <v>0</v>
      </c>
      <c r="X223">
        <v>1372534845</v>
      </c>
      <c r="Y223">
        <v>0.01</v>
      </c>
      <c r="AA223">
        <v>0</v>
      </c>
      <c r="AB223">
        <v>399.52</v>
      </c>
      <c r="AC223">
        <v>11.6</v>
      </c>
      <c r="AD223">
        <v>0</v>
      </c>
      <c r="AE223">
        <v>0</v>
      </c>
      <c r="AF223">
        <v>65.709999999999994</v>
      </c>
      <c r="AG223">
        <v>11.6</v>
      </c>
      <c r="AH223">
        <v>0</v>
      </c>
      <c r="AI223">
        <v>1</v>
      </c>
      <c r="AJ223">
        <v>6.08</v>
      </c>
      <c r="AK223">
        <v>1</v>
      </c>
      <c r="AL223">
        <v>1</v>
      </c>
      <c r="AN223">
        <v>0</v>
      </c>
      <c r="AO223">
        <v>1</v>
      </c>
      <c r="AP223">
        <v>0</v>
      </c>
      <c r="AQ223">
        <v>0</v>
      </c>
      <c r="AR223">
        <v>0</v>
      </c>
      <c r="AS223" t="s">
        <v>3</v>
      </c>
      <c r="AT223">
        <v>0.01</v>
      </c>
      <c r="AU223" t="s">
        <v>3</v>
      </c>
      <c r="AV223">
        <v>0</v>
      </c>
      <c r="AW223">
        <v>2</v>
      </c>
      <c r="AX223">
        <v>39269894</v>
      </c>
      <c r="AY223">
        <v>1</v>
      </c>
      <c r="AZ223">
        <v>0</v>
      </c>
      <c r="BA223">
        <v>223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Y223*Source!I130</f>
        <v>0.01</v>
      </c>
      <c r="CY223">
        <f>AB223</f>
        <v>399.52</v>
      </c>
      <c r="CZ223">
        <f>AF223</f>
        <v>65.709999999999994</v>
      </c>
      <c r="DA223">
        <f>AJ223</f>
        <v>6.08</v>
      </c>
      <c r="DB223">
        <v>0</v>
      </c>
    </row>
    <row r="224" spans="1:106" x14ac:dyDescent="0.2">
      <c r="A224">
        <f>ROW(Source!A130)</f>
        <v>130</v>
      </c>
      <c r="B224">
        <v>39269648</v>
      </c>
      <c r="C224">
        <v>39269878</v>
      </c>
      <c r="D224">
        <v>36802094</v>
      </c>
      <c r="E224">
        <v>1</v>
      </c>
      <c r="F224">
        <v>1</v>
      </c>
      <c r="G224">
        <v>1</v>
      </c>
      <c r="H224">
        <v>3</v>
      </c>
      <c r="I224" t="s">
        <v>1044</v>
      </c>
      <c r="J224" t="s">
        <v>1045</v>
      </c>
      <c r="K224" t="s">
        <v>1046</v>
      </c>
      <c r="L224">
        <v>1346</v>
      </c>
      <c r="N224">
        <v>1009</v>
      </c>
      <c r="O224" t="s">
        <v>260</v>
      </c>
      <c r="P224" t="s">
        <v>260</v>
      </c>
      <c r="Q224">
        <v>1</v>
      </c>
      <c r="W224">
        <v>0</v>
      </c>
      <c r="X224">
        <v>-1088866022</v>
      </c>
      <c r="Y224">
        <v>1.6E-2</v>
      </c>
      <c r="AA224">
        <v>184.83</v>
      </c>
      <c r="AB224">
        <v>0</v>
      </c>
      <c r="AC224">
        <v>0</v>
      </c>
      <c r="AD224">
        <v>0</v>
      </c>
      <c r="AE224">
        <v>30.4</v>
      </c>
      <c r="AF224">
        <v>0</v>
      </c>
      <c r="AG224">
        <v>0</v>
      </c>
      <c r="AH224">
        <v>0</v>
      </c>
      <c r="AI224">
        <v>6.08</v>
      </c>
      <c r="AJ224">
        <v>1</v>
      </c>
      <c r="AK224">
        <v>1</v>
      </c>
      <c r="AL224">
        <v>1</v>
      </c>
      <c r="AN224">
        <v>0</v>
      </c>
      <c r="AO224">
        <v>1</v>
      </c>
      <c r="AP224">
        <v>0</v>
      </c>
      <c r="AQ224">
        <v>0</v>
      </c>
      <c r="AR224">
        <v>0</v>
      </c>
      <c r="AS224" t="s">
        <v>3</v>
      </c>
      <c r="AT224">
        <v>1.6E-2</v>
      </c>
      <c r="AU224" t="s">
        <v>3</v>
      </c>
      <c r="AV224">
        <v>0</v>
      </c>
      <c r="AW224">
        <v>2</v>
      </c>
      <c r="AX224">
        <v>39269895</v>
      </c>
      <c r="AY224">
        <v>1</v>
      </c>
      <c r="AZ224">
        <v>0</v>
      </c>
      <c r="BA224">
        <v>224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Y224*Source!I130</f>
        <v>1.6E-2</v>
      </c>
      <c r="CY224">
        <f t="shared" ref="CY224:CY232" si="30">AA224</f>
        <v>184.83</v>
      </c>
      <c r="CZ224">
        <f t="shared" ref="CZ224:CZ232" si="31">AE224</f>
        <v>30.4</v>
      </c>
      <c r="DA224">
        <f t="shared" ref="DA224:DA232" si="32">AI224</f>
        <v>6.08</v>
      </c>
      <c r="DB224">
        <v>0</v>
      </c>
    </row>
    <row r="225" spans="1:106" x14ac:dyDescent="0.2">
      <c r="A225">
        <f>ROW(Source!A130)</f>
        <v>130</v>
      </c>
      <c r="B225">
        <v>39269648</v>
      </c>
      <c r="C225">
        <v>39269878</v>
      </c>
      <c r="D225">
        <v>36804580</v>
      </c>
      <c r="E225">
        <v>1</v>
      </c>
      <c r="F225">
        <v>1</v>
      </c>
      <c r="G225">
        <v>1</v>
      </c>
      <c r="H225">
        <v>3</v>
      </c>
      <c r="I225" t="s">
        <v>1047</v>
      </c>
      <c r="J225" t="s">
        <v>1048</v>
      </c>
      <c r="K225" t="s">
        <v>1049</v>
      </c>
      <c r="L225">
        <v>1355</v>
      </c>
      <c r="N225">
        <v>1010</v>
      </c>
      <c r="O225" t="s">
        <v>303</v>
      </c>
      <c r="P225" t="s">
        <v>303</v>
      </c>
      <c r="Q225">
        <v>100</v>
      </c>
      <c r="W225">
        <v>0</v>
      </c>
      <c r="X225">
        <v>1794244060</v>
      </c>
      <c r="Y225">
        <v>0.04</v>
      </c>
      <c r="AA225">
        <v>522.88</v>
      </c>
      <c r="AB225">
        <v>0</v>
      </c>
      <c r="AC225">
        <v>0</v>
      </c>
      <c r="AD225">
        <v>0</v>
      </c>
      <c r="AE225">
        <v>86</v>
      </c>
      <c r="AF225">
        <v>0</v>
      </c>
      <c r="AG225">
        <v>0</v>
      </c>
      <c r="AH225">
        <v>0</v>
      </c>
      <c r="AI225">
        <v>6.08</v>
      </c>
      <c r="AJ225">
        <v>1</v>
      </c>
      <c r="AK225">
        <v>1</v>
      </c>
      <c r="AL225">
        <v>1</v>
      </c>
      <c r="AN225">
        <v>0</v>
      </c>
      <c r="AO225">
        <v>1</v>
      </c>
      <c r="AP225">
        <v>0</v>
      </c>
      <c r="AQ225">
        <v>0</v>
      </c>
      <c r="AR225">
        <v>0</v>
      </c>
      <c r="AS225" t="s">
        <v>3</v>
      </c>
      <c r="AT225">
        <v>0.04</v>
      </c>
      <c r="AU225" t="s">
        <v>3</v>
      </c>
      <c r="AV225">
        <v>0</v>
      </c>
      <c r="AW225">
        <v>2</v>
      </c>
      <c r="AX225">
        <v>39269896</v>
      </c>
      <c r="AY225">
        <v>1</v>
      </c>
      <c r="AZ225">
        <v>0</v>
      </c>
      <c r="BA225">
        <v>225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Y225*Source!I130</f>
        <v>0.04</v>
      </c>
      <c r="CY225">
        <f t="shared" si="30"/>
        <v>522.88</v>
      </c>
      <c r="CZ225">
        <f t="shared" si="31"/>
        <v>86</v>
      </c>
      <c r="DA225">
        <f t="shared" si="32"/>
        <v>6.08</v>
      </c>
      <c r="DB225">
        <v>0</v>
      </c>
    </row>
    <row r="226" spans="1:106" x14ac:dyDescent="0.2">
      <c r="A226">
        <f>ROW(Source!A130)</f>
        <v>130</v>
      </c>
      <c r="B226">
        <v>39269648</v>
      </c>
      <c r="C226">
        <v>39269878</v>
      </c>
      <c r="D226">
        <v>36838317</v>
      </c>
      <c r="E226">
        <v>1</v>
      </c>
      <c r="F226">
        <v>1</v>
      </c>
      <c r="G226">
        <v>1</v>
      </c>
      <c r="H226">
        <v>3</v>
      </c>
      <c r="I226" t="s">
        <v>1050</v>
      </c>
      <c r="J226" t="s">
        <v>1051</v>
      </c>
      <c r="K226" t="s">
        <v>1052</v>
      </c>
      <c r="L226">
        <v>1346</v>
      </c>
      <c r="N226">
        <v>1009</v>
      </c>
      <c r="O226" t="s">
        <v>260</v>
      </c>
      <c r="P226" t="s">
        <v>260</v>
      </c>
      <c r="Q226">
        <v>1</v>
      </c>
      <c r="W226">
        <v>0</v>
      </c>
      <c r="X226">
        <v>210558753</v>
      </c>
      <c r="Y226">
        <v>0.1</v>
      </c>
      <c r="AA226">
        <v>173.89</v>
      </c>
      <c r="AB226">
        <v>0</v>
      </c>
      <c r="AC226">
        <v>0</v>
      </c>
      <c r="AD226">
        <v>0</v>
      </c>
      <c r="AE226">
        <v>28.6</v>
      </c>
      <c r="AF226">
        <v>0</v>
      </c>
      <c r="AG226">
        <v>0</v>
      </c>
      <c r="AH226">
        <v>0</v>
      </c>
      <c r="AI226">
        <v>6.08</v>
      </c>
      <c r="AJ226">
        <v>1</v>
      </c>
      <c r="AK226">
        <v>1</v>
      </c>
      <c r="AL226">
        <v>1</v>
      </c>
      <c r="AN226">
        <v>0</v>
      </c>
      <c r="AO226">
        <v>1</v>
      </c>
      <c r="AP226">
        <v>0</v>
      </c>
      <c r="AQ226">
        <v>0</v>
      </c>
      <c r="AR226">
        <v>0</v>
      </c>
      <c r="AS226" t="s">
        <v>3</v>
      </c>
      <c r="AT226">
        <v>0.1</v>
      </c>
      <c r="AU226" t="s">
        <v>3</v>
      </c>
      <c r="AV226">
        <v>0</v>
      </c>
      <c r="AW226">
        <v>2</v>
      </c>
      <c r="AX226">
        <v>39269897</v>
      </c>
      <c r="AY226">
        <v>1</v>
      </c>
      <c r="AZ226">
        <v>0</v>
      </c>
      <c r="BA226">
        <v>226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Y226*Source!I130</f>
        <v>0.1</v>
      </c>
      <c r="CY226">
        <f t="shared" si="30"/>
        <v>173.89</v>
      </c>
      <c r="CZ226">
        <f t="shared" si="31"/>
        <v>28.6</v>
      </c>
      <c r="DA226">
        <f t="shared" si="32"/>
        <v>6.08</v>
      </c>
      <c r="DB226">
        <v>0</v>
      </c>
    </row>
    <row r="227" spans="1:106" x14ac:dyDescent="0.2">
      <c r="A227">
        <f>ROW(Source!A130)</f>
        <v>130</v>
      </c>
      <c r="B227">
        <v>39269648</v>
      </c>
      <c r="C227">
        <v>39269878</v>
      </c>
      <c r="D227">
        <v>36851945</v>
      </c>
      <c r="E227">
        <v>1</v>
      </c>
      <c r="F227">
        <v>1</v>
      </c>
      <c r="G227">
        <v>1</v>
      </c>
      <c r="H227">
        <v>3</v>
      </c>
      <c r="I227" t="s">
        <v>1053</v>
      </c>
      <c r="J227" t="s">
        <v>1054</v>
      </c>
      <c r="K227" t="s">
        <v>1055</v>
      </c>
      <c r="L227">
        <v>1358</v>
      </c>
      <c r="N227">
        <v>1010</v>
      </c>
      <c r="O227" t="s">
        <v>452</v>
      </c>
      <c r="P227" t="s">
        <v>452</v>
      </c>
      <c r="Q227">
        <v>10</v>
      </c>
      <c r="W227">
        <v>0</v>
      </c>
      <c r="X227">
        <v>1386890308</v>
      </c>
      <c r="Y227">
        <v>0.1</v>
      </c>
      <c r="AA227">
        <v>237.12</v>
      </c>
      <c r="AB227">
        <v>0</v>
      </c>
      <c r="AC227">
        <v>0</v>
      </c>
      <c r="AD227">
        <v>0</v>
      </c>
      <c r="AE227">
        <v>39</v>
      </c>
      <c r="AF227">
        <v>0</v>
      </c>
      <c r="AG227">
        <v>0</v>
      </c>
      <c r="AH227">
        <v>0</v>
      </c>
      <c r="AI227">
        <v>6.08</v>
      </c>
      <c r="AJ227">
        <v>1</v>
      </c>
      <c r="AK227">
        <v>1</v>
      </c>
      <c r="AL227">
        <v>1</v>
      </c>
      <c r="AN227">
        <v>0</v>
      </c>
      <c r="AO227">
        <v>1</v>
      </c>
      <c r="AP227">
        <v>0</v>
      </c>
      <c r="AQ227">
        <v>0</v>
      </c>
      <c r="AR227">
        <v>0</v>
      </c>
      <c r="AS227" t="s">
        <v>3</v>
      </c>
      <c r="AT227">
        <v>0.1</v>
      </c>
      <c r="AU227" t="s">
        <v>3</v>
      </c>
      <c r="AV227">
        <v>0</v>
      </c>
      <c r="AW227">
        <v>2</v>
      </c>
      <c r="AX227">
        <v>39269898</v>
      </c>
      <c r="AY227">
        <v>1</v>
      </c>
      <c r="AZ227">
        <v>0</v>
      </c>
      <c r="BA227">
        <v>227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Y227*Source!I130</f>
        <v>0.1</v>
      </c>
      <c r="CY227">
        <f t="shared" si="30"/>
        <v>237.12</v>
      </c>
      <c r="CZ227">
        <f t="shared" si="31"/>
        <v>39</v>
      </c>
      <c r="DA227">
        <f t="shared" si="32"/>
        <v>6.08</v>
      </c>
      <c r="DB227">
        <v>0</v>
      </c>
    </row>
    <row r="228" spans="1:106" x14ac:dyDescent="0.2">
      <c r="A228">
        <f>ROW(Source!A130)</f>
        <v>130</v>
      </c>
      <c r="B228">
        <v>39269648</v>
      </c>
      <c r="C228">
        <v>39269878</v>
      </c>
      <c r="D228">
        <v>36855766</v>
      </c>
      <c r="E228">
        <v>1</v>
      </c>
      <c r="F228">
        <v>1</v>
      </c>
      <c r="G228">
        <v>1</v>
      </c>
      <c r="H228">
        <v>3</v>
      </c>
      <c r="I228" t="s">
        <v>1056</v>
      </c>
      <c r="J228" t="s">
        <v>1057</v>
      </c>
      <c r="K228" t="s">
        <v>1058</v>
      </c>
      <c r="L228">
        <v>1355</v>
      </c>
      <c r="N228">
        <v>1010</v>
      </c>
      <c r="O228" t="s">
        <v>303</v>
      </c>
      <c r="P228" t="s">
        <v>303</v>
      </c>
      <c r="Q228">
        <v>100</v>
      </c>
      <c r="W228">
        <v>0</v>
      </c>
      <c r="X228">
        <v>-552597123</v>
      </c>
      <c r="Y228">
        <v>0.04</v>
      </c>
      <c r="AA228">
        <v>3210.24</v>
      </c>
      <c r="AB228">
        <v>0</v>
      </c>
      <c r="AC228">
        <v>0</v>
      </c>
      <c r="AD228">
        <v>0</v>
      </c>
      <c r="AE228">
        <v>528</v>
      </c>
      <c r="AF228">
        <v>0</v>
      </c>
      <c r="AG228">
        <v>0</v>
      </c>
      <c r="AH228">
        <v>0</v>
      </c>
      <c r="AI228">
        <v>6.08</v>
      </c>
      <c r="AJ228">
        <v>1</v>
      </c>
      <c r="AK228">
        <v>1</v>
      </c>
      <c r="AL228">
        <v>1</v>
      </c>
      <c r="AN228">
        <v>0</v>
      </c>
      <c r="AO228">
        <v>1</v>
      </c>
      <c r="AP228">
        <v>0</v>
      </c>
      <c r="AQ228">
        <v>0</v>
      </c>
      <c r="AR228">
        <v>0</v>
      </c>
      <c r="AS228" t="s">
        <v>3</v>
      </c>
      <c r="AT228">
        <v>0.04</v>
      </c>
      <c r="AU228" t="s">
        <v>3</v>
      </c>
      <c r="AV228">
        <v>0</v>
      </c>
      <c r="AW228">
        <v>2</v>
      </c>
      <c r="AX228">
        <v>39269899</v>
      </c>
      <c r="AY228">
        <v>1</v>
      </c>
      <c r="AZ228">
        <v>0</v>
      </c>
      <c r="BA228">
        <v>228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Y228*Source!I130</f>
        <v>0.04</v>
      </c>
      <c r="CY228">
        <f t="shared" si="30"/>
        <v>3210.24</v>
      </c>
      <c r="CZ228">
        <f t="shared" si="31"/>
        <v>528</v>
      </c>
      <c r="DA228">
        <f t="shared" si="32"/>
        <v>6.08</v>
      </c>
      <c r="DB228">
        <v>0</v>
      </c>
    </row>
    <row r="229" spans="1:106" x14ac:dyDescent="0.2">
      <c r="A229">
        <f>ROW(Source!A130)</f>
        <v>130</v>
      </c>
      <c r="B229">
        <v>39269648</v>
      </c>
      <c r="C229">
        <v>39269878</v>
      </c>
      <c r="D229">
        <v>36867794</v>
      </c>
      <c r="E229">
        <v>1</v>
      </c>
      <c r="F229">
        <v>1</v>
      </c>
      <c r="G229">
        <v>1</v>
      </c>
      <c r="H229">
        <v>3</v>
      </c>
      <c r="I229" t="s">
        <v>1059</v>
      </c>
      <c r="J229" t="s">
        <v>1060</v>
      </c>
      <c r="K229" t="s">
        <v>1061</v>
      </c>
      <c r="L229">
        <v>1346</v>
      </c>
      <c r="N229">
        <v>1009</v>
      </c>
      <c r="O229" t="s">
        <v>260</v>
      </c>
      <c r="P229" t="s">
        <v>260</v>
      </c>
      <c r="Q229">
        <v>1</v>
      </c>
      <c r="W229">
        <v>0</v>
      </c>
      <c r="X229">
        <v>1584075688</v>
      </c>
      <c r="Y229">
        <v>0.124</v>
      </c>
      <c r="AA229">
        <v>217.06</v>
      </c>
      <c r="AB229">
        <v>0</v>
      </c>
      <c r="AC229">
        <v>0</v>
      </c>
      <c r="AD229">
        <v>0</v>
      </c>
      <c r="AE229">
        <v>35.700000000000003</v>
      </c>
      <c r="AF229">
        <v>0</v>
      </c>
      <c r="AG229">
        <v>0</v>
      </c>
      <c r="AH229">
        <v>0</v>
      </c>
      <c r="AI229">
        <v>6.08</v>
      </c>
      <c r="AJ229">
        <v>1</v>
      </c>
      <c r="AK229">
        <v>1</v>
      </c>
      <c r="AL229">
        <v>1</v>
      </c>
      <c r="AN229">
        <v>0</v>
      </c>
      <c r="AO229">
        <v>1</v>
      </c>
      <c r="AP229">
        <v>0</v>
      </c>
      <c r="AQ229">
        <v>0</v>
      </c>
      <c r="AR229">
        <v>0</v>
      </c>
      <c r="AS229" t="s">
        <v>3</v>
      </c>
      <c r="AT229">
        <v>0.124</v>
      </c>
      <c r="AU229" t="s">
        <v>3</v>
      </c>
      <c r="AV229">
        <v>0</v>
      </c>
      <c r="AW229">
        <v>2</v>
      </c>
      <c r="AX229">
        <v>39269900</v>
      </c>
      <c r="AY229">
        <v>1</v>
      </c>
      <c r="AZ229">
        <v>0</v>
      </c>
      <c r="BA229">
        <v>229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Y229*Source!I130</f>
        <v>0.124</v>
      </c>
      <c r="CY229">
        <f t="shared" si="30"/>
        <v>217.06</v>
      </c>
      <c r="CZ229">
        <f t="shared" si="31"/>
        <v>35.700000000000003</v>
      </c>
      <c r="DA229">
        <f t="shared" si="32"/>
        <v>6.08</v>
      </c>
      <c r="DB229">
        <v>0</v>
      </c>
    </row>
    <row r="230" spans="1:106" x14ac:dyDescent="0.2">
      <c r="A230">
        <f>ROW(Source!A130)</f>
        <v>130</v>
      </c>
      <c r="B230">
        <v>39269648</v>
      </c>
      <c r="C230">
        <v>39269878</v>
      </c>
      <c r="D230">
        <v>36874452</v>
      </c>
      <c r="E230">
        <v>1</v>
      </c>
      <c r="F230">
        <v>1</v>
      </c>
      <c r="G230">
        <v>1</v>
      </c>
      <c r="H230">
        <v>3</v>
      </c>
      <c r="I230" t="s">
        <v>382</v>
      </c>
      <c r="J230" t="s">
        <v>384</v>
      </c>
      <c r="K230" t="s">
        <v>383</v>
      </c>
      <c r="L230">
        <v>1354</v>
      </c>
      <c r="N230">
        <v>1010</v>
      </c>
      <c r="O230" t="s">
        <v>94</v>
      </c>
      <c r="P230" t="s">
        <v>94</v>
      </c>
      <c r="Q230">
        <v>1</v>
      </c>
      <c r="W230">
        <v>0</v>
      </c>
      <c r="X230">
        <v>-956640552</v>
      </c>
      <c r="Y230">
        <v>1</v>
      </c>
      <c r="AA230">
        <v>1361.56</v>
      </c>
      <c r="AB230">
        <v>0</v>
      </c>
      <c r="AC230">
        <v>0</v>
      </c>
      <c r="AD230">
        <v>0</v>
      </c>
      <c r="AE230">
        <v>223.94</v>
      </c>
      <c r="AF230">
        <v>0</v>
      </c>
      <c r="AG230">
        <v>0</v>
      </c>
      <c r="AH230">
        <v>0</v>
      </c>
      <c r="AI230">
        <v>6.08</v>
      </c>
      <c r="AJ230">
        <v>1</v>
      </c>
      <c r="AK230">
        <v>1</v>
      </c>
      <c r="AL230">
        <v>1</v>
      </c>
      <c r="AN230">
        <v>0</v>
      </c>
      <c r="AO230">
        <v>0</v>
      </c>
      <c r="AP230">
        <v>0</v>
      </c>
      <c r="AQ230">
        <v>0</v>
      </c>
      <c r="AR230">
        <v>0</v>
      </c>
      <c r="AS230" t="s">
        <v>3</v>
      </c>
      <c r="AT230">
        <v>1</v>
      </c>
      <c r="AU230" t="s">
        <v>3</v>
      </c>
      <c r="AV230">
        <v>0</v>
      </c>
      <c r="AW230">
        <v>1</v>
      </c>
      <c r="AX230">
        <v>-1</v>
      </c>
      <c r="AY230">
        <v>0</v>
      </c>
      <c r="AZ230">
        <v>0</v>
      </c>
      <c r="BA230" t="s">
        <v>3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Y230*Source!I130</f>
        <v>1</v>
      </c>
      <c r="CY230">
        <f t="shared" si="30"/>
        <v>1361.56</v>
      </c>
      <c r="CZ230">
        <f t="shared" si="31"/>
        <v>223.94</v>
      </c>
      <c r="DA230">
        <f t="shared" si="32"/>
        <v>6.08</v>
      </c>
      <c r="DB230">
        <v>0</v>
      </c>
    </row>
    <row r="231" spans="1:106" x14ac:dyDescent="0.2">
      <c r="A231">
        <f>ROW(Source!A130)</f>
        <v>130</v>
      </c>
      <c r="B231">
        <v>39269648</v>
      </c>
      <c r="C231">
        <v>39269878</v>
      </c>
      <c r="D231">
        <v>36799065</v>
      </c>
      <c r="E231">
        <v>17</v>
      </c>
      <c r="F231">
        <v>1</v>
      </c>
      <c r="G231">
        <v>1</v>
      </c>
      <c r="H231">
        <v>3</v>
      </c>
      <c r="I231" t="s">
        <v>1062</v>
      </c>
      <c r="J231" t="s">
        <v>3</v>
      </c>
      <c r="K231" t="s">
        <v>1063</v>
      </c>
      <c r="L231">
        <v>1374</v>
      </c>
      <c r="N231">
        <v>1013</v>
      </c>
      <c r="O231" t="s">
        <v>1064</v>
      </c>
      <c r="P231" t="s">
        <v>1064</v>
      </c>
      <c r="Q231">
        <v>1</v>
      </c>
      <c r="W231">
        <v>0</v>
      </c>
      <c r="X231">
        <v>-1731369543</v>
      </c>
      <c r="Y231">
        <v>0.35</v>
      </c>
      <c r="AA231">
        <v>1</v>
      </c>
      <c r="AB231">
        <v>0</v>
      </c>
      <c r="AC231">
        <v>0</v>
      </c>
      <c r="AD231">
        <v>0</v>
      </c>
      <c r="AE231">
        <v>1</v>
      </c>
      <c r="AF231">
        <v>0</v>
      </c>
      <c r="AG231">
        <v>0</v>
      </c>
      <c r="AH231">
        <v>0</v>
      </c>
      <c r="AI231">
        <v>1</v>
      </c>
      <c r="AJ231">
        <v>1</v>
      </c>
      <c r="AK231">
        <v>1</v>
      </c>
      <c r="AL231">
        <v>1</v>
      </c>
      <c r="AN231">
        <v>0</v>
      </c>
      <c r="AO231">
        <v>1</v>
      </c>
      <c r="AP231">
        <v>0</v>
      </c>
      <c r="AQ231">
        <v>0</v>
      </c>
      <c r="AR231">
        <v>0</v>
      </c>
      <c r="AS231" t="s">
        <v>3</v>
      </c>
      <c r="AT231">
        <v>0.35</v>
      </c>
      <c r="AU231" t="s">
        <v>3</v>
      </c>
      <c r="AV231">
        <v>0</v>
      </c>
      <c r="AW231">
        <v>2</v>
      </c>
      <c r="AX231">
        <v>39269901</v>
      </c>
      <c r="AY231">
        <v>1</v>
      </c>
      <c r="AZ231">
        <v>0</v>
      </c>
      <c r="BA231">
        <v>230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Y231*Source!I130</f>
        <v>0.35</v>
      </c>
      <c r="CY231">
        <f t="shared" si="30"/>
        <v>1</v>
      </c>
      <c r="CZ231">
        <f t="shared" si="31"/>
        <v>1</v>
      </c>
      <c r="DA231">
        <f t="shared" si="32"/>
        <v>1</v>
      </c>
      <c r="DB231">
        <v>0</v>
      </c>
    </row>
    <row r="232" spans="1:106" x14ac:dyDescent="0.2">
      <c r="A232">
        <f>ROW(Source!A132)</f>
        <v>132</v>
      </c>
      <c r="B232">
        <v>39269648</v>
      </c>
      <c r="C232">
        <v>39269903</v>
      </c>
      <c r="D232">
        <v>36873250</v>
      </c>
      <c r="E232">
        <v>1</v>
      </c>
      <c r="F232">
        <v>1</v>
      </c>
      <c r="G232">
        <v>1</v>
      </c>
      <c r="H232">
        <v>3</v>
      </c>
      <c r="I232" t="s">
        <v>390</v>
      </c>
      <c r="J232" t="s">
        <v>392</v>
      </c>
      <c r="K232" t="s">
        <v>391</v>
      </c>
      <c r="L232">
        <v>1354</v>
      </c>
      <c r="N232">
        <v>1010</v>
      </c>
      <c r="O232" t="s">
        <v>94</v>
      </c>
      <c r="P232" t="s">
        <v>94</v>
      </c>
      <c r="Q232">
        <v>1</v>
      </c>
      <c r="W232">
        <v>0</v>
      </c>
      <c r="X232">
        <v>-1300082760</v>
      </c>
      <c r="Y232">
        <v>1</v>
      </c>
      <c r="AA232">
        <v>1499.88</v>
      </c>
      <c r="AB232">
        <v>0</v>
      </c>
      <c r="AC232">
        <v>0</v>
      </c>
      <c r="AD232">
        <v>0</v>
      </c>
      <c r="AE232">
        <v>246.69</v>
      </c>
      <c r="AF232">
        <v>0</v>
      </c>
      <c r="AG232">
        <v>0</v>
      </c>
      <c r="AH232">
        <v>0</v>
      </c>
      <c r="AI232">
        <v>6.08</v>
      </c>
      <c r="AJ232">
        <v>1</v>
      </c>
      <c r="AK232">
        <v>1</v>
      </c>
      <c r="AL232">
        <v>1</v>
      </c>
      <c r="AN232">
        <v>0</v>
      </c>
      <c r="AO232">
        <v>0</v>
      </c>
      <c r="AP232">
        <v>0</v>
      </c>
      <c r="AQ232">
        <v>0</v>
      </c>
      <c r="AR232">
        <v>0</v>
      </c>
      <c r="AS232" t="s">
        <v>3</v>
      </c>
      <c r="AT232">
        <v>1</v>
      </c>
      <c r="AU232" t="s">
        <v>3</v>
      </c>
      <c r="AV232">
        <v>0</v>
      </c>
      <c r="AW232">
        <v>1</v>
      </c>
      <c r="AX232">
        <v>-1</v>
      </c>
      <c r="AY232">
        <v>0</v>
      </c>
      <c r="AZ232">
        <v>0</v>
      </c>
      <c r="BA232" t="s">
        <v>3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Y232*Source!I132</f>
        <v>2</v>
      </c>
      <c r="CY232">
        <f t="shared" si="30"/>
        <v>1499.88</v>
      </c>
      <c r="CZ232">
        <f t="shared" si="31"/>
        <v>246.69</v>
      </c>
      <c r="DA232">
        <f t="shared" si="32"/>
        <v>6.08</v>
      </c>
      <c r="DB232">
        <v>0</v>
      </c>
    </row>
    <row r="233" spans="1:106" x14ac:dyDescent="0.2">
      <c r="A233">
        <f>ROW(Source!A134)</f>
        <v>134</v>
      </c>
      <c r="B233">
        <v>39269648</v>
      </c>
      <c r="C233">
        <v>39487025</v>
      </c>
      <c r="D233">
        <v>37080781</v>
      </c>
      <c r="E233">
        <v>1</v>
      </c>
      <c r="F233">
        <v>1</v>
      </c>
      <c r="G233">
        <v>1</v>
      </c>
      <c r="H233">
        <v>1</v>
      </c>
      <c r="I233" t="s">
        <v>912</v>
      </c>
      <c r="J233" t="s">
        <v>3</v>
      </c>
      <c r="K233" t="s">
        <v>913</v>
      </c>
      <c r="L233">
        <v>1191</v>
      </c>
      <c r="N233">
        <v>1013</v>
      </c>
      <c r="O233" t="s">
        <v>878</v>
      </c>
      <c r="P233" t="s">
        <v>878</v>
      </c>
      <c r="Q233">
        <v>1</v>
      </c>
      <c r="W233">
        <v>0</v>
      </c>
      <c r="X233">
        <v>912892513</v>
      </c>
      <c r="Y233">
        <v>1.1200000000000001</v>
      </c>
      <c r="AA233">
        <v>0</v>
      </c>
      <c r="AB233">
        <v>0</v>
      </c>
      <c r="AC233">
        <v>0</v>
      </c>
      <c r="AD233">
        <v>60.31</v>
      </c>
      <c r="AE233">
        <v>0</v>
      </c>
      <c r="AF233">
        <v>0</v>
      </c>
      <c r="AG233">
        <v>0</v>
      </c>
      <c r="AH233">
        <v>9.92</v>
      </c>
      <c r="AI233">
        <v>1</v>
      </c>
      <c r="AJ233">
        <v>1</v>
      </c>
      <c r="AK233">
        <v>1</v>
      </c>
      <c r="AL233">
        <v>6.08</v>
      </c>
      <c r="AN233">
        <v>0</v>
      </c>
      <c r="AO233">
        <v>1</v>
      </c>
      <c r="AP233">
        <v>0</v>
      </c>
      <c r="AQ233">
        <v>0</v>
      </c>
      <c r="AR233">
        <v>0</v>
      </c>
      <c r="AS233" t="s">
        <v>3</v>
      </c>
      <c r="AT233">
        <v>1.1200000000000001</v>
      </c>
      <c r="AU233" t="s">
        <v>3</v>
      </c>
      <c r="AV233">
        <v>1</v>
      </c>
      <c r="AW233">
        <v>2</v>
      </c>
      <c r="AX233">
        <v>39487026</v>
      </c>
      <c r="AY233">
        <v>1</v>
      </c>
      <c r="AZ233">
        <v>0</v>
      </c>
      <c r="BA233">
        <v>231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Y233*Source!I134</f>
        <v>7.8400000000000007</v>
      </c>
      <c r="CY233">
        <f>AD233</f>
        <v>60.31</v>
      </c>
      <c r="CZ233">
        <f>AH233</f>
        <v>9.92</v>
      </c>
      <c r="DA233">
        <f>AL233</f>
        <v>6.08</v>
      </c>
      <c r="DB233">
        <v>0</v>
      </c>
    </row>
    <row r="234" spans="1:106" x14ac:dyDescent="0.2">
      <c r="A234">
        <f>ROW(Source!A134)</f>
        <v>134</v>
      </c>
      <c r="B234">
        <v>39269648</v>
      </c>
      <c r="C234">
        <v>39487025</v>
      </c>
      <c r="D234">
        <v>36804448</v>
      </c>
      <c r="E234">
        <v>1</v>
      </c>
      <c r="F234">
        <v>1</v>
      </c>
      <c r="G234">
        <v>1</v>
      </c>
      <c r="H234">
        <v>3</v>
      </c>
      <c r="I234" t="s">
        <v>1065</v>
      </c>
      <c r="J234" t="s">
        <v>1066</v>
      </c>
      <c r="K234" t="s">
        <v>906</v>
      </c>
      <c r="L234">
        <v>1346</v>
      </c>
      <c r="N234">
        <v>1009</v>
      </c>
      <c r="O234" t="s">
        <v>260</v>
      </c>
      <c r="P234" t="s">
        <v>260</v>
      </c>
      <c r="Q234">
        <v>1</v>
      </c>
      <c r="W234">
        <v>0</v>
      </c>
      <c r="X234">
        <v>103900845</v>
      </c>
      <c r="Y234">
        <v>0.02</v>
      </c>
      <c r="AA234">
        <v>54.96</v>
      </c>
      <c r="AB234">
        <v>0</v>
      </c>
      <c r="AC234">
        <v>0</v>
      </c>
      <c r="AD234">
        <v>0</v>
      </c>
      <c r="AE234">
        <v>9.0399999999999991</v>
      </c>
      <c r="AF234">
        <v>0</v>
      </c>
      <c r="AG234">
        <v>0</v>
      </c>
      <c r="AH234">
        <v>0</v>
      </c>
      <c r="AI234">
        <v>6.08</v>
      </c>
      <c r="AJ234">
        <v>1</v>
      </c>
      <c r="AK234">
        <v>1</v>
      </c>
      <c r="AL234">
        <v>1</v>
      </c>
      <c r="AN234">
        <v>0</v>
      </c>
      <c r="AO234">
        <v>1</v>
      </c>
      <c r="AP234">
        <v>0</v>
      </c>
      <c r="AQ234">
        <v>0</v>
      </c>
      <c r="AR234">
        <v>0</v>
      </c>
      <c r="AS234" t="s">
        <v>3</v>
      </c>
      <c r="AT234">
        <v>0.02</v>
      </c>
      <c r="AU234" t="s">
        <v>3</v>
      </c>
      <c r="AV234">
        <v>0</v>
      </c>
      <c r="AW234">
        <v>2</v>
      </c>
      <c r="AX234">
        <v>39487027</v>
      </c>
      <c r="AY234">
        <v>1</v>
      </c>
      <c r="AZ234">
        <v>0</v>
      </c>
      <c r="BA234">
        <v>232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Y234*Source!I134</f>
        <v>0.14000000000000001</v>
      </c>
      <c r="CY234">
        <f>AA234</f>
        <v>54.96</v>
      </c>
      <c r="CZ234">
        <f>AE234</f>
        <v>9.0399999999999991</v>
      </c>
      <c r="DA234">
        <f>AI234</f>
        <v>6.08</v>
      </c>
      <c r="DB234">
        <v>0</v>
      </c>
    </row>
    <row r="235" spans="1:106" x14ac:dyDescent="0.2">
      <c r="A235">
        <f>ROW(Source!A134)</f>
        <v>134</v>
      </c>
      <c r="B235">
        <v>39269648</v>
      </c>
      <c r="C235">
        <v>39487025</v>
      </c>
      <c r="D235">
        <v>36873388</v>
      </c>
      <c r="E235">
        <v>1</v>
      </c>
      <c r="F235">
        <v>1</v>
      </c>
      <c r="G235">
        <v>1</v>
      </c>
      <c r="H235">
        <v>3</v>
      </c>
      <c r="I235" t="s">
        <v>402</v>
      </c>
      <c r="J235" t="s">
        <v>404</v>
      </c>
      <c r="K235" t="s">
        <v>403</v>
      </c>
      <c r="L235">
        <v>1354</v>
      </c>
      <c r="N235">
        <v>1010</v>
      </c>
      <c r="O235" t="s">
        <v>94</v>
      </c>
      <c r="P235" t="s">
        <v>94</v>
      </c>
      <c r="Q235">
        <v>1</v>
      </c>
      <c r="W235">
        <v>0</v>
      </c>
      <c r="X235">
        <v>1401830036</v>
      </c>
      <c r="Y235">
        <v>0.85714299999999999</v>
      </c>
      <c r="AA235">
        <v>79.77</v>
      </c>
      <c r="AB235">
        <v>0</v>
      </c>
      <c r="AC235">
        <v>0</v>
      </c>
      <c r="AD235">
        <v>0</v>
      </c>
      <c r="AE235">
        <v>13.12</v>
      </c>
      <c r="AF235">
        <v>0</v>
      </c>
      <c r="AG235">
        <v>0</v>
      </c>
      <c r="AH235">
        <v>0</v>
      </c>
      <c r="AI235">
        <v>6.08</v>
      </c>
      <c r="AJ235">
        <v>1</v>
      </c>
      <c r="AK235">
        <v>1</v>
      </c>
      <c r="AL235">
        <v>1</v>
      </c>
      <c r="AN235">
        <v>0</v>
      </c>
      <c r="AO235">
        <v>0</v>
      </c>
      <c r="AP235">
        <v>0</v>
      </c>
      <c r="AQ235">
        <v>0</v>
      </c>
      <c r="AR235">
        <v>0</v>
      </c>
      <c r="AS235" t="s">
        <v>3</v>
      </c>
      <c r="AT235">
        <v>0.85714299999999999</v>
      </c>
      <c r="AU235" t="s">
        <v>3</v>
      </c>
      <c r="AV235">
        <v>0</v>
      </c>
      <c r="AW235">
        <v>1</v>
      </c>
      <c r="AX235">
        <v>-1</v>
      </c>
      <c r="AY235">
        <v>0</v>
      </c>
      <c r="AZ235">
        <v>0</v>
      </c>
      <c r="BA235" t="s">
        <v>3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Y235*Source!I134</f>
        <v>6.0000010000000001</v>
      </c>
      <c r="CY235">
        <f>AA235</f>
        <v>79.77</v>
      </c>
      <c r="CZ235">
        <f>AE235</f>
        <v>13.12</v>
      </c>
      <c r="DA235">
        <f>AI235</f>
        <v>6.08</v>
      </c>
      <c r="DB235">
        <v>0</v>
      </c>
    </row>
    <row r="236" spans="1:106" x14ac:dyDescent="0.2">
      <c r="A236">
        <f>ROW(Source!A134)</f>
        <v>134</v>
      </c>
      <c r="B236">
        <v>39269648</v>
      </c>
      <c r="C236">
        <v>39487025</v>
      </c>
      <c r="D236">
        <v>36873400</v>
      </c>
      <c r="E236">
        <v>1</v>
      </c>
      <c r="F236">
        <v>1</v>
      </c>
      <c r="G236">
        <v>1</v>
      </c>
      <c r="H236">
        <v>3</v>
      </c>
      <c r="I236" t="s">
        <v>398</v>
      </c>
      <c r="J236" t="s">
        <v>400</v>
      </c>
      <c r="K236" t="s">
        <v>399</v>
      </c>
      <c r="L236">
        <v>1354</v>
      </c>
      <c r="N236">
        <v>1010</v>
      </c>
      <c r="O236" t="s">
        <v>94</v>
      </c>
      <c r="P236" t="s">
        <v>94</v>
      </c>
      <c r="Q236">
        <v>1</v>
      </c>
      <c r="W236">
        <v>0</v>
      </c>
      <c r="X236">
        <v>156317881</v>
      </c>
      <c r="Y236">
        <v>0.14285700000000001</v>
      </c>
      <c r="AA236">
        <v>238.64</v>
      </c>
      <c r="AB236">
        <v>0</v>
      </c>
      <c r="AC236">
        <v>0</v>
      </c>
      <c r="AD236">
        <v>0</v>
      </c>
      <c r="AE236">
        <v>39.25</v>
      </c>
      <c r="AF236">
        <v>0</v>
      </c>
      <c r="AG236">
        <v>0</v>
      </c>
      <c r="AH236">
        <v>0</v>
      </c>
      <c r="AI236">
        <v>6.08</v>
      </c>
      <c r="AJ236">
        <v>1</v>
      </c>
      <c r="AK236">
        <v>1</v>
      </c>
      <c r="AL236">
        <v>1</v>
      </c>
      <c r="AN236">
        <v>0</v>
      </c>
      <c r="AO236">
        <v>0</v>
      </c>
      <c r="AP236">
        <v>0</v>
      </c>
      <c r="AQ236">
        <v>0</v>
      </c>
      <c r="AR236">
        <v>0</v>
      </c>
      <c r="AS236" t="s">
        <v>3</v>
      </c>
      <c r="AT236">
        <v>0.14285700000000001</v>
      </c>
      <c r="AU236" t="s">
        <v>3</v>
      </c>
      <c r="AV236">
        <v>0</v>
      </c>
      <c r="AW236">
        <v>1</v>
      </c>
      <c r="AX236">
        <v>-1</v>
      </c>
      <c r="AY236">
        <v>0</v>
      </c>
      <c r="AZ236">
        <v>0</v>
      </c>
      <c r="BA236" t="s">
        <v>3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Y236*Source!I134</f>
        <v>0.99999900000000008</v>
      </c>
      <c r="CY236">
        <f>AA236</f>
        <v>238.64</v>
      </c>
      <c r="CZ236">
        <f>AE236</f>
        <v>39.25</v>
      </c>
      <c r="DA236">
        <f>AI236</f>
        <v>6.08</v>
      </c>
      <c r="DB236">
        <v>0</v>
      </c>
    </row>
    <row r="237" spans="1:106" x14ac:dyDescent="0.2">
      <c r="A237">
        <f>ROW(Source!A134)</f>
        <v>134</v>
      </c>
      <c r="B237">
        <v>39269648</v>
      </c>
      <c r="C237">
        <v>39487025</v>
      </c>
      <c r="D237">
        <v>36799065</v>
      </c>
      <c r="E237">
        <v>17</v>
      </c>
      <c r="F237">
        <v>1</v>
      </c>
      <c r="G237">
        <v>1</v>
      </c>
      <c r="H237">
        <v>3</v>
      </c>
      <c r="I237" t="s">
        <v>1062</v>
      </c>
      <c r="J237" t="s">
        <v>3</v>
      </c>
      <c r="K237" t="s">
        <v>1063</v>
      </c>
      <c r="L237">
        <v>1374</v>
      </c>
      <c r="N237">
        <v>1013</v>
      </c>
      <c r="O237" t="s">
        <v>1064</v>
      </c>
      <c r="P237" t="s">
        <v>1064</v>
      </c>
      <c r="Q237">
        <v>1</v>
      </c>
      <c r="W237">
        <v>0</v>
      </c>
      <c r="X237">
        <v>-1731369543</v>
      </c>
      <c r="Y237">
        <v>0.22</v>
      </c>
      <c r="AA237">
        <v>1</v>
      </c>
      <c r="AB237">
        <v>0</v>
      </c>
      <c r="AC237">
        <v>0</v>
      </c>
      <c r="AD237">
        <v>0</v>
      </c>
      <c r="AE237">
        <v>1</v>
      </c>
      <c r="AF237">
        <v>0</v>
      </c>
      <c r="AG237">
        <v>0</v>
      </c>
      <c r="AH237">
        <v>0</v>
      </c>
      <c r="AI237">
        <v>1</v>
      </c>
      <c r="AJ237">
        <v>1</v>
      </c>
      <c r="AK237">
        <v>1</v>
      </c>
      <c r="AL237">
        <v>1</v>
      </c>
      <c r="AN237">
        <v>0</v>
      </c>
      <c r="AO237">
        <v>1</v>
      </c>
      <c r="AP237">
        <v>0</v>
      </c>
      <c r="AQ237">
        <v>0</v>
      </c>
      <c r="AR237">
        <v>0</v>
      </c>
      <c r="AS237" t="s">
        <v>3</v>
      </c>
      <c r="AT237">
        <v>0.22</v>
      </c>
      <c r="AU237" t="s">
        <v>3</v>
      </c>
      <c r="AV237">
        <v>0</v>
      </c>
      <c r="AW237">
        <v>2</v>
      </c>
      <c r="AX237">
        <v>39487028</v>
      </c>
      <c r="AY237">
        <v>1</v>
      </c>
      <c r="AZ237">
        <v>0</v>
      </c>
      <c r="BA237">
        <v>233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Y237*Source!I134</f>
        <v>1.54</v>
      </c>
      <c r="CY237">
        <f>AA237</f>
        <v>1</v>
      </c>
      <c r="CZ237">
        <f>AE237</f>
        <v>1</v>
      </c>
      <c r="DA237">
        <f>AI237</f>
        <v>1</v>
      </c>
      <c r="DB237">
        <v>0</v>
      </c>
    </row>
    <row r="238" spans="1:106" x14ac:dyDescent="0.2">
      <c r="A238">
        <f>ROW(Source!A137)</f>
        <v>137</v>
      </c>
      <c r="B238">
        <v>39269648</v>
      </c>
      <c r="C238">
        <v>39269911</v>
      </c>
      <c r="D238">
        <v>37080781</v>
      </c>
      <c r="E238">
        <v>1</v>
      </c>
      <c r="F238">
        <v>1</v>
      </c>
      <c r="G238">
        <v>1</v>
      </c>
      <c r="H238">
        <v>1</v>
      </c>
      <c r="I238" t="s">
        <v>912</v>
      </c>
      <c r="J238" t="s">
        <v>3</v>
      </c>
      <c r="K238" t="s">
        <v>913</v>
      </c>
      <c r="L238">
        <v>1191</v>
      </c>
      <c r="N238">
        <v>1013</v>
      </c>
      <c r="O238" t="s">
        <v>878</v>
      </c>
      <c r="P238" t="s">
        <v>878</v>
      </c>
      <c r="Q238">
        <v>1</v>
      </c>
      <c r="W238">
        <v>0</v>
      </c>
      <c r="X238">
        <v>912892513</v>
      </c>
      <c r="Y238">
        <v>135.19999999999999</v>
      </c>
      <c r="AA238">
        <v>0</v>
      </c>
      <c r="AB238">
        <v>0</v>
      </c>
      <c r="AC238">
        <v>0</v>
      </c>
      <c r="AD238">
        <v>60.31</v>
      </c>
      <c r="AE238">
        <v>0</v>
      </c>
      <c r="AF238">
        <v>0</v>
      </c>
      <c r="AG238">
        <v>0</v>
      </c>
      <c r="AH238">
        <v>9.92</v>
      </c>
      <c r="AI238">
        <v>1</v>
      </c>
      <c r="AJ238">
        <v>1</v>
      </c>
      <c r="AK238">
        <v>1</v>
      </c>
      <c r="AL238">
        <v>6.08</v>
      </c>
      <c r="AN238">
        <v>0</v>
      </c>
      <c r="AO238">
        <v>1</v>
      </c>
      <c r="AP238">
        <v>0</v>
      </c>
      <c r="AQ238">
        <v>0</v>
      </c>
      <c r="AR238">
        <v>0</v>
      </c>
      <c r="AS238" t="s">
        <v>3</v>
      </c>
      <c r="AT238">
        <v>135.19999999999999</v>
      </c>
      <c r="AU238" t="s">
        <v>3</v>
      </c>
      <c r="AV238">
        <v>1</v>
      </c>
      <c r="AW238">
        <v>2</v>
      </c>
      <c r="AX238">
        <v>39486933</v>
      </c>
      <c r="AY238">
        <v>1</v>
      </c>
      <c r="AZ238">
        <v>0</v>
      </c>
      <c r="BA238">
        <v>234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Y238*Source!I137</f>
        <v>91.935999999999993</v>
      </c>
      <c r="CY238">
        <f>AD238</f>
        <v>60.31</v>
      </c>
      <c r="CZ238">
        <f>AH238</f>
        <v>9.92</v>
      </c>
      <c r="DA238">
        <f>AL238</f>
        <v>6.08</v>
      </c>
      <c r="DB238">
        <v>0</v>
      </c>
    </row>
    <row r="239" spans="1:106" x14ac:dyDescent="0.2">
      <c r="A239">
        <f>ROW(Source!A137)</f>
        <v>137</v>
      </c>
      <c r="B239">
        <v>39269648</v>
      </c>
      <c r="C239">
        <v>39269911</v>
      </c>
      <c r="D239">
        <v>37064876</v>
      </c>
      <c r="E239">
        <v>1</v>
      </c>
      <c r="F239">
        <v>1</v>
      </c>
      <c r="G239">
        <v>1</v>
      </c>
      <c r="H239">
        <v>1</v>
      </c>
      <c r="I239" t="s">
        <v>879</v>
      </c>
      <c r="J239" t="s">
        <v>3</v>
      </c>
      <c r="K239" t="s">
        <v>880</v>
      </c>
      <c r="L239">
        <v>1191</v>
      </c>
      <c r="N239">
        <v>1013</v>
      </c>
      <c r="O239" t="s">
        <v>878</v>
      </c>
      <c r="P239" t="s">
        <v>878</v>
      </c>
      <c r="Q239">
        <v>1</v>
      </c>
      <c r="W239">
        <v>0</v>
      </c>
      <c r="X239">
        <v>-1417349443</v>
      </c>
      <c r="Y239">
        <v>0.6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1</v>
      </c>
      <c r="AJ239">
        <v>1</v>
      </c>
      <c r="AK239">
        <v>6.08</v>
      </c>
      <c r="AL239">
        <v>1</v>
      </c>
      <c r="AN239">
        <v>0</v>
      </c>
      <c r="AO239">
        <v>1</v>
      </c>
      <c r="AP239">
        <v>0</v>
      </c>
      <c r="AQ239">
        <v>0</v>
      </c>
      <c r="AR239">
        <v>0</v>
      </c>
      <c r="AS239" t="s">
        <v>3</v>
      </c>
      <c r="AT239">
        <v>0.6</v>
      </c>
      <c r="AU239" t="s">
        <v>3</v>
      </c>
      <c r="AV239">
        <v>2</v>
      </c>
      <c r="AW239">
        <v>2</v>
      </c>
      <c r="AX239">
        <v>39486934</v>
      </c>
      <c r="AY239">
        <v>1</v>
      </c>
      <c r="AZ239">
        <v>0</v>
      </c>
      <c r="BA239">
        <v>235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Y239*Source!I137</f>
        <v>0.40800000000000003</v>
      </c>
      <c r="CY239">
        <f>AD239</f>
        <v>0</v>
      </c>
      <c r="CZ239">
        <f>AH239</f>
        <v>0</v>
      </c>
      <c r="DA239">
        <f>AL239</f>
        <v>1</v>
      </c>
      <c r="DB239">
        <v>0</v>
      </c>
    </row>
    <row r="240" spans="1:106" x14ac:dyDescent="0.2">
      <c r="A240">
        <f>ROW(Source!A137)</f>
        <v>137</v>
      </c>
      <c r="B240">
        <v>39269648</v>
      </c>
      <c r="C240">
        <v>39269911</v>
      </c>
      <c r="D240">
        <v>36882159</v>
      </c>
      <c r="E240">
        <v>1</v>
      </c>
      <c r="F240">
        <v>1</v>
      </c>
      <c r="G240">
        <v>1</v>
      </c>
      <c r="H240">
        <v>2</v>
      </c>
      <c r="I240" t="s">
        <v>892</v>
      </c>
      <c r="J240" t="s">
        <v>893</v>
      </c>
      <c r="K240" t="s">
        <v>894</v>
      </c>
      <c r="L240">
        <v>1368</v>
      </c>
      <c r="N240">
        <v>1011</v>
      </c>
      <c r="O240" t="s">
        <v>884</v>
      </c>
      <c r="P240" t="s">
        <v>884</v>
      </c>
      <c r="Q240">
        <v>1</v>
      </c>
      <c r="W240">
        <v>0</v>
      </c>
      <c r="X240">
        <v>-1718674368</v>
      </c>
      <c r="Y240">
        <v>0.3</v>
      </c>
      <c r="AA240">
        <v>0</v>
      </c>
      <c r="AB240">
        <v>680.9</v>
      </c>
      <c r="AC240">
        <v>13.5</v>
      </c>
      <c r="AD240">
        <v>0</v>
      </c>
      <c r="AE240">
        <v>0</v>
      </c>
      <c r="AF240">
        <v>111.99</v>
      </c>
      <c r="AG240">
        <v>13.5</v>
      </c>
      <c r="AH240">
        <v>0</v>
      </c>
      <c r="AI240">
        <v>1</v>
      </c>
      <c r="AJ240">
        <v>6.08</v>
      </c>
      <c r="AK240">
        <v>1</v>
      </c>
      <c r="AL240">
        <v>1</v>
      </c>
      <c r="AN240">
        <v>0</v>
      </c>
      <c r="AO240">
        <v>1</v>
      </c>
      <c r="AP240">
        <v>0</v>
      </c>
      <c r="AQ240">
        <v>0</v>
      </c>
      <c r="AR240">
        <v>0</v>
      </c>
      <c r="AS240" t="s">
        <v>3</v>
      </c>
      <c r="AT240">
        <v>0.3</v>
      </c>
      <c r="AU240" t="s">
        <v>3</v>
      </c>
      <c r="AV240">
        <v>0</v>
      </c>
      <c r="AW240">
        <v>2</v>
      </c>
      <c r="AX240">
        <v>39486935</v>
      </c>
      <c r="AY240">
        <v>1</v>
      </c>
      <c r="AZ240">
        <v>0</v>
      </c>
      <c r="BA240">
        <v>236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Y240*Source!I137</f>
        <v>0.20400000000000001</v>
      </c>
      <c r="CY240">
        <f>AB240</f>
        <v>680.9</v>
      </c>
      <c r="CZ240">
        <f>AF240</f>
        <v>111.99</v>
      </c>
      <c r="DA240">
        <f>AJ240</f>
        <v>6.08</v>
      </c>
      <c r="DB240">
        <v>0</v>
      </c>
    </row>
    <row r="241" spans="1:106" x14ac:dyDescent="0.2">
      <c r="A241">
        <f>ROW(Source!A137)</f>
        <v>137</v>
      </c>
      <c r="B241">
        <v>39269648</v>
      </c>
      <c r="C241">
        <v>39269911</v>
      </c>
      <c r="D241">
        <v>36883554</v>
      </c>
      <c r="E241">
        <v>1</v>
      </c>
      <c r="F241">
        <v>1</v>
      </c>
      <c r="G241">
        <v>1</v>
      </c>
      <c r="H241">
        <v>2</v>
      </c>
      <c r="I241" t="s">
        <v>895</v>
      </c>
      <c r="J241" t="s">
        <v>896</v>
      </c>
      <c r="K241" t="s">
        <v>897</v>
      </c>
      <c r="L241">
        <v>1368</v>
      </c>
      <c r="N241">
        <v>1011</v>
      </c>
      <c r="O241" t="s">
        <v>884</v>
      </c>
      <c r="P241" t="s">
        <v>884</v>
      </c>
      <c r="Q241">
        <v>1</v>
      </c>
      <c r="W241">
        <v>0</v>
      </c>
      <c r="X241">
        <v>1372534845</v>
      </c>
      <c r="Y241">
        <v>0.3</v>
      </c>
      <c r="AA241">
        <v>0</v>
      </c>
      <c r="AB241">
        <v>399.52</v>
      </c>
      <c r="AC241">
        <v>11.6</v>
      </c>
      <c r="AD241">
        <v>0</v>
      </c>
      <c r="AE241">
        <v>0</v>
      </c>
      <c r="AF241">
        <v>65.709999999999994</v>
      </c>
      <c r="AG241">
        <v>11.6</v>
      </c>
      <c r="AH241">
        <v>0</v>
      </c>
      <c r="AI241">
        <v>1</v>
      </c>
      <c r="AJ241">
        <v>6.08</v>
      </c>
      <c r="AK241">
        <v>1</v>
      </c>
      <c r="AL241">
        <v>1</v>
      </c>
      <c r="AN241">
        <v>0</v>
      </c>
      <c r="AO241">
        <v>1</v>
      </c>
      <c r="AP241">
        <v>0</v>
      </c>
      <c r="AQ241">
        <v>0</v>
      </c>
      <c r="AR241">
        <v>0</v>
      </c>
      <c r="AS241" t="s">
        <v>3</v>
      </c>
      <c r="AT241">
        <v>0.3</v>
      </c>
      <c r="AU241" t="s">
        <v>3</v>
      </c>
      <c r="AV241">
        <v>0</v>
      </c>
      <c r="AW241">
        <v>2</v>
      </c>
      <c r="AX241">
        <v>39486936</v>
      </c>
      <c r="AY241">
        <v>1</v>
      </c>
      <c r="AZ241">
        <v>0</v>
      </c>
      <c r="BA241">
        <v>237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Y241*Source!I137</f>
        <v>0.20400000000000001</v>
      </c>
      <c r="CY241">
        <f>AB241</f>
        <v>399.52</v>
      </c>
      <c r="CZ241">
        <f>AF241</f>
        <v>65.709999999999994</v>
      </c>
      <c r="DA241">
        <f>AJ241</f>
        <v>6.08</v>
      </c>
      <c r="DB241">
        <v>0</v>
      </c>
    </row>
    <row r="242" spans="1:106" x14ac:dyDescent="0.2">
      <c r="A242">
        <f>ROW(Source!A137)</f>
        <v>137</v>
      </c>
      <c r="B242">
        <v>39269648</v>
      </c>
      <c r="C242">
        <v>39269911</v>
      </c>
      <c r="D242">
        <v>36806488</v>
      </c>
      <c r="E242">
        <v>1</v>
      </c>
      <c r="F242">
        <v>1</v>
      </c>
      <c r="G242">
        <v>1</v>
      </c>
      <c r="H242">
        <v>3</v>
      </c>
      <c r="I242" t="s">
        <v>1067</v>
      </c>
      <c r="J242" t="s">
        <v>1068</v>
      </c>
      <c r="K242" t="s">
        <v>1069</v>
      </c>
      <c r="L242">
        <v>1348</v>
      </c>
      <c r="N242">
        <v>1009</v>
      </c>
      <c r="O242" t="s">
        <v>219</v>
      </c>
      <c r="P242" t="s">
        <v>219</v>
      </c>
      <c r="Q242">
        <v>1000</v>
      </c>
      <c r="W242">
        <v>0</v>
      </c>
      <c r="X242">
        <v>-1421715385</v>
      </c>
      <c r="Y242">
        <v>3.15E-3</v>
      </c>
      <c r="AA242">
        <v>4438.28</v>
      </c>
      <c r="AB242">
        <v>0</v>
      </c>
      <c r="AC242">
        <v>0</v>
      </c>
      <c r="AD242">
        <v>0</v>
      </c>
      <c r="AE242">
        <v>729.98</v>
      </c>
      <c r="AF242">
        <v>0</v>
      </c>
      <c r="AG242">
        <v>0</v>
      </c>
      <c r="AH242">
        <v>0</v>
      </c>
      <c r="AI242">
        <v>6.08</v>
      </c>
      <c r="AJ242">
        <v>1</v>
      </c>
      <c r="AK242">
        <v>1</v>
      </c>
      <c r="AL242">
        <v>1</v>
      </c>
      <c r="AN242">
        <v>0</v>
      </c>
      <c r="AO242">
        <v>1</v>
      </c>
      <c r="AP242">
        <v>0</v>
      </c>
      <c r="AQ242">
        <v>0</v>
      </c>
      <c r="AR242">
        <v>0</v>
      </c>
      <c r="AS242" t="s">
        <v>3</v>
      </c>
      <c r="AT242">
        <v>3.15E-3</v>
      </c>
      <c r="AU242" t="s">
        <v>3</v>
      </c>
      <c r="AV242">
        <v>0</v>
      </c>
      <c r="AW242">
        <v>2</v>
      </c>
      <c r="AX242">
        <v>39486937</v>
      </c>
      <c r="AY242">
        <v>1</v>
      </c>
      <c r="AZ242">
        <v>0</v>
      </c>
      <c r="BA242">
        <v>238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Y242*Source!I137</f>
        <v>2.1420000000000002E-3</v>
      </c>
      <c r="CY242">
        <f>AA242</f>
        <v>4438.28</v>
      </c>
      <c r="CZ242">
        <f>AE242</f>
        <v>729.98</v>
      </c>
      <c r="DA242">
        <f>AI242</f>
        <v>6.08</v>
      </c>
      <c r="DB242">
        <v>0</v>
      </c>
    </row>
    <row r="243" spans="1:106" x14ac:dyDescent="0.2">
      <c r="A243">
        <f>ROW(Source!A137)</f>
        <v>137</v>
      </c>
      <c r="B243">
        <v>39269648</v>
      </c>
      <c r="C243">
        <v>39269911</v>
      </c>
      <c r="D243">
        <v>36854602</v>
      </c>
      <c r="E243">
        <v>1</v>
      </c>
      <c r="F243">
        <v>1</v>
      </c>
      <c r="G243">
        <v>1</v>
      </c>
      <c r="H243">
        <v>3</v>
      </c>
      <c r="I243" t="s">
        <v>411</v>
      </c>
      <c r="J243" t="s">
        <v>413</v>
      </c>
      <c r="K243" t="s">
        <v>412</v>
      </c>
      <c r="L243">
        <v>1354</v>
      </c>
      <c r="N243">
        <v>1010</v>
      </c>
      <c r="O243" t="s">
        <v>94</v>
      </c>
      <c r="P243" t="s">
        <v>94</v>
      </c>
      <c r="Q243">
        <v>1</v>
      </c>
      <c r="W243">
        <v>0</v>
      </c>
      <c r="X243">
        <v>1584152925</v>
      </c>
      <c r="Y243">
        <v>100</v>
      </c>
      <c r="AA243">
        <v>2521.3200000000002</v>
      </c>
      <c r="AB243">
        <v>0</v>
      </c>
      <c r="AC243">
        <v>0</v>
      </c>
      <c r="AD243">
        <v>0</v>
      </c>
      <c r="AE243">
        <v>414.69</v>
      </c>
      <c r="AF243">
        <v>0</v>
      </c>
      <c r="AG243">
        <v>0</v>
      </c>
      <c r="AH243">
        <v>0</v>
      </c>
      <c r="AI243">
        <v>6.08</v>
      </c>
      <c r="AJ243">
        <v>1</v>
      </c>
      <c r="AK243">
        <v>1</v>
      </c>
      <c r="AL243">
        <v>1</v>
      </c>
      <c r="AN243">
        <v>0</v>
      </c>
      <c r="AO243">
        <v>0</v>
      </c>
      <c r="AP243">
        <v>0</v>
      </c>
      <c r="AQ243">
        <v>0</v>
      </c>
      <c r="AR243">
        <v>0</v>
      </c>
      <c r="AS243" t="s">
        <v>3</v>
      </c>
      <c r="AT243">
        <v>100</v>
      </c>
      <c r="AU243" t="s">
        <v>3</v>
      </c>
      <c r="AV243">
        <v>0</v>
      </c>
      <c r="AW243">
        <v>1</v>
      </c>
      <c r="AX243">
        <v>-1</v>
      </c>
      <c r="AY243">
        <v>0</v>
      </c>
      <c r="AZ243">
        <v>0</v>
      </c>
      <c r="BA243" t="s">
        <v>3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Y243*Source!I137</f>
        <v>68</v>
      </c>
      <c r="CY243">
        <f>AA243</f>
        <v>2521.3200000000002</v>
      </c>
      <c r="CZ243">
        <f>AE243</f>
        <v>414.69</v>
      </c>
      <c r="DA243">
        <f>AI243</f>
        <v>6.08</v>
      </c>
      <c r="DB243">
        <v>0</v>
      </c>
    </row>
    <row r="244" spans="1:106" x14ac:dyDescent="0.2">
      <c r="A244">
        <f>ROW(Source!A137)</f>
        <v>137</v>
      </c>
      <c r="B244">
        <v>39269648</v>
      </c>
      <c r="C244">
        <v>39269911</v>
      </c>
      <c r="D244">
        <v>36867794</v>
      </c>
      <c r="E244">
        <v>1</v>
      </c>
      <c r="F244">
        <v>1</v>
      </c>
      <c r="G244">
        <v>1</v>
      </c>
      <c r="H244">
        <v>3</v>
      </c>
      <c r="I244" t="s">
        <v>1059</v>
      </c>
      <c r="J244" t="s">
        <v>1060</v>
      </c>
      <c r="K244" t="s">
        <v>1061</v>
      </c>
      <c r="L244">
        <v>1346</v>
      </c>
      <c r="N244">
        <v>1009</v>
      </c>
      <c r="O244" t="s">
        <v>260</v>
      </c>
      <c r="P244" t="s">
        <v>260</v>
      </c>
      <c r="Q244">
        <v>1</v>
      </c>
      <c r="W244">
        <v>0</v>
      </c>
      <c r="X244">
        <v>1584075688</v>
      </c>
      <c r="Y244">
        <v>2.8</v>
      </c>
      <c r="AA244">
        <v>217.06</v>
      </c>
      <c r="AB244">
        <v>0</v>
      </c>
      <c r="AC244">
        <v>0</v>
      </c>
      <c r="AD244">
        <v>0</v>
      </c>
      <c r="AE244">
        <v>35.700000000000003</v>
      </c>
      <c r="AF244">
        <v>0</v>
      </c>
      <c r="AG244">
        <v>0</v>
      </c>
      <c r="AH244">
        <v>0</v>
      </c>
      <c r="AI244">
        <v>6.08</v>
      </c>
      <c r="AJ244">
        <v>1</v>
      </c>
      <c r="AK244">
        <v>1</v>
      </c>
      <c r="AL244">
        <v>1</v>
      </c>
      <c r="AN244">
        <v>0</v>
      </c>
      <c r="AO244">
        <v>1</v>
      </c>
      <c r="AP244">
        <v>0</v>
      </c>
      <c r="AQ244">
        <v>0</v>
      </c>
      <c r="AR244">
        <v>0</v>
      </c>
      <c r="AS244" t="s">
        <v>3</v>
      </c>
      <c r="AT244">
        <v>2.8</v>
      </c>
      <c r="AU244" t="s">
        <v>3</v>
      </c>
      <c r="AV244">
        <v>0</v>
      </c>
      <c r="AW244">
        <v>2</v>
      </c>
      <c r="AX244">
        <v>39486938</v>
      </c>
      <c r="AY244">
        <v>1</v>
      </c>
      <c r="AZ244">
        <v>0</v>
      </c>
      <c r="BA244">
        <v>239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Y244*Source!I137</f>
        <v>1.9039999999999999</v>
      </c>
      <c r="CY244">
        <f>AA244</f>
        <v>217.06</v>
      </c>
      <c r="CZ244">
        <f>AE244</f>
        <v>35.700000000000003</v>
      </c>
      <c r="DA244">
        <f>AI244</f>
        <v>6.08</v>
      </c>
      <c r="DB244">
        <v>0</v>
      </c>
    </row>
    <row r="245" spans="1:106" x14ac:dyDescent="0.2">
      <c r="A245">
        <f>ROW(Source!A137)</f>
        <v>137</v>
      </c>
      <c r="B245">
        <v>39269648</v>
      </c>
      <c r="C245">
        <v>39269911</v>
      </c>
      <c r="D245">
        <v>36799065</v>
      </c>
      <c r="E245">
        <v>17</v>
      </c>
      <c r="F245">
        <v>1</v>
      </c>
      <c r="G245">
        <v>1</v>
      </c>
      <c r="H245">
        <v>3</v>
      </c>
      <c r="I245" t="s">
        <v>1062</v>
      </c>
      <c r="J245" t="s">
        <v>3</v>
      </c>
      <c r="K245" t="s">
        <v>1063</v>
      </c>
      <c r="L245">
        <v>1374</v>
      </c>
      <c r="N245">
        <v>1013</v>
      </c>
      <c r="O245" t="s">
        <v>1064</v>
      </c>
      <c r="P245" t="s">
        <v>1064</v>
      </c>
      <c r="Q245">
        <v>1</v>
      </c>
      <c r="W245">
        <v>0</v>
      </c>
      <c r="X245">
        <v>-1731369543</v>
      </c>
      <c r="Y245">
        <v>26.82</v>
      </c>
      <c r="AA245">
        <v>1</v>
      </c>
      <c r="AB245">
        <v>0</v>
      </c>
      <c r="AC245">
        <v>0</v>
      </c>
      <c r="AD245">
        <v>0</v>
      </c>
      <c r="AE245">
        <v>1</v>
      </c>
      <c r="AF245">
        <v>0</v>
      </c>
      <c r="AG245">
        <v>0</v>
      </c>
      <c r="AH245">
        <v>0</v>
      </c>
      <c r="AI245">
        <v>1</v>
      </c>
      <c r="AJ245">
        <v>1</v>
      </c>
      <c r="AK245">
        <v>1</v>
      </c>
      <c r="AL245">
        <v>1</v>
      </c>
      <c r="AN245">
        <v>0</v>
      </c>
      <c r="AO245">
        <v>1</v>
      </c>
      <c r="AP245">
        <v>0</v>
      </c>
      <c r="AQ245">
        <v>0</v>
      </c>
      <c r="AR245">
        <v>0</v>
      </c>
      <c r="AS245" t="s">
        <v>3</v>
      </c>
      <c r="AT245">
        <v>26.82</v>
      </c>
      <c r="AU245" t="s">
        <v>3</v>
      </c>
      <c r="AV245">
        <v>0</v>
      </c>
      <c r="AW245">
        <v>2</v>
      </c>
      <c r="AX245">
        <v>39486939</v>
      </c>
      <c r="AY245">
        <v>1</v>
      </c>
      <c r="AZ245">
        <v>0</v>
      </c>
      <c r="BA245">
        <v>240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Y245*Source!I137</f>
        <v>18.2376</v>
      </c>
      <c r="CY245">
        <f>AA245</f>
        <v>1</v>
      </c>
      <c r="CZ245">
        <f>AE245</f>
        <v>1</v>
      </c>
      <c r="DA245">
        <f>AI245</f>
        <v>1</v>
      </c>
      <c r="DB245">
        <v>0</v>
      </c>
    </row>
    <row r="246" spans="1:106" x14ac:dyDescent="0.2">
      <c r="A246">
        <f>ROW(Source!A139)</f>
        <v>139</v>
      </c>
      <c r="B246">
        <v>39269648</v>
      </c>
      <c r="C246">
        <v>39269916</v>
      </c>
      <c r="D246">
        <v>37080781</v>
      </c>
      <c r="E246">
        <v>1</v>
      </c>
      <c r="F246">
        <v>1</v>
      </c>
      <c r="G246">
        <v>1</v>
      </c>
      <c r="H246">
        <v>1</v>
      </c>
      <c r="I246" t="s">
        <v>912</v>
      </c>
      <c r="J246" t="s">
        <v>3</v>
      </c>
      <c r="K246" t="s">
        <v>913</v>
      </c>
      <c r="L246">
        <v>1191</v>
      </c>
      <c r="N246">
        <v>1013</v>
      </c>
      <c r="O246" t="s">
        <v>878</v>
      </c>
      <c r="P246" t="s">
        <v>878</v>
      </c>
      <c r="Q246">
        <v>1</v>
      </c>
      <c r="W246">
        <v>0</v>
      </c>
      <c r="X246">
        <v>912892513</v>
      </c>
      <c r="Y246">
        <v>70.64</v>
      </c>
      <c r="AA246">
        <v>0</v>
      </c>
      <c r="AB246">
        <v>0</v>
      </c>
      <c r="AC246">
        <v>0</v>
      </c>
      <c r="AD246">
        <v>60.31</v>
      </c>
      <c r="AE246">
        <v>0</v>
      </c>
      <c r="AF246">
        <v>0</v>
      </c>
      <c r="AG246">
        <v>0</v>
      </c>
      <c r="AH246">
        <v>9.92</v>
      </c>
      <c r="AI246">
        <v>1</v>
      </c>
      <c r="AJ246">
        <v>1</v>
      </c>
      <c r="AK246">
        <v>1</v>
      </c>
      <c r="AL246">
        <v>6.08</v>
      </c>
      <c r="AN246">
        <v>0</v>
      </c>
      <c r="AO246">
        <v>1</v>
      </c>
      <c r="AP246">
        <v>0</v>
      </c>
      <c r="AQ246">
        <v>0</v>
      </c>
      <c r="AR246">
        <v>0</v>
      </c>
      <c r="AS246" t="s">
        <v>3</v>
      </c>
      <c r="AT246">
        <v>70.64</v>
      </c>
      <c r="AU246" t="s">
        <v>3</v>
      </c>
      <c r="AV246">
        <v>1</v>
      </c>
      <c r="AW246">
        <v>2</v>
      </c>
      <c r="AX246">
        <v>39269927</v>
      </c>
      <c r="AY246">
        <v>1</v>
      </c>
      <c r="AZ246">
        <v>0</v>
      </c>
      <c r="BA246">
        <v>241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Y246*Source!I139</f>
        <v>2.8256000000000001</v>
      </c>
      <c r="CY246">
        <f>AD246</f>
        <v>60.31</v>
      </c>
      <c r="CZ246">
        <f>AH246</f>
        <v>9.92</v>
      </c>
      <c r="DA246">
        <f>AL246</f>
        <v>6.08</v>
      </c>
      <c r="DB246">
        <v>0</v>
      </c>
    </row>
    <row r="247" spans="1:106" x14ac:dyDescent="0.2">
      <c r="A247">
        <f>ROW(Source!A139)</f>
        <v>139</v>
      </c>
      <c r="B247">
        <v>39269648</v>
      </c>
      <c r="C247">
        <v>39269916</v>
      </c>
      <c r="D247">
        <v>37064876</v>
      </c>
      <c r="E247">
        <v>1</v>
      </c>
      <c r="F247">
        <v>1</v>
      </c>
      <c r="G247">
        <v>1</v>
      </c>
      <c r="H247">
        <v>1</v>
      </c>
      <c r="I247" t="s">
        <v>879</v>
      </c>
      <c r="J247" t="s">
        <v>3</v>
      </c>
      <c r="K247" t="s">
        <v>880</v>
      </c>
      <c r="L247">
        <v>1191</v>
      </c>
      <c r="N247">
        <v>1013</v>
      </c>
      <c r="O247" t="s">
        <v>878</v>
      </c>
      <c r="P247" t="s">
        <v>878</v>
      </c>
      <c r="Q247">
        <v>1</v>
      </c>
      <c r="W247">
        <v>0</v>
      </c>
      <c r="X247">
        <v>-1417349443</v>
      </c>
      <c r="Y247">
        <v>1.75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1</v>
      </c>
      <c r="AJ247">
        <v>1</v>
      </c>
      <c r="AK247">
        <v>6.08</v>
      </c>
      <c r="AL247">
        <v>1</v>
      </c>
      <c r="AN247">
        <v>0</v>
      </c>
      <c r="AO247">
        <v>1</v>
      </c>
      <c r="AP247">
        <v>0</v>
      </c>
      <c r="AQ247">
        <v>0</v>
      </c>
      <c r="AR247">
        <v>0</v>
      </c>
      <c r="AS247" t="s">
        <v>3</v>
      </c>
      <c r="AT247">
        <v>1.75</v>
      </c>
      <c r="AU247" t="s">
        <v>3</v>
      </c>
      <c r="AV247">
        <v>2</v>
      </c>
      <c r="AW247">
        <v>2</v>
      </c>
      <c r="AX247">
        <v>39269928</v>
      </c>
      <c r="AY247">
        <v>1</v>
      </c>
      <c r="AZ247">
        <v>0</v>
      </c>
      <c r="BA247">
        <v>242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Y247*Source!I139</f>
        <v>7.0000000000000007E-2</v>
      </c>
      <c r="CY247">
        <f>AD247</f>
        <v>0</v>
      </c>
      <c r="CZ247">
        <f>AH247</f>
        <v>0</v>
      </c>
      <c r="DA247">
        <f>AL247</f>
        <v>1</v>
      </c>
      <c r="DB247">
        <v>0</v>
      </c>
    </row>
    <row r="248" spans="1:106" x14ac:dyDescent="0.2">
      <c r="A248">
        <f>ROW(Source!A139)</f>
        <v>139</v>
      </c>
      <c r="B248">
        <v>39269648</v>
      </c>
      <c r="C248">
        <v>39269916</v>
      </c>
      <c r="D248">
        <v>36882159</v>
      </c>
      <c r="E248">
        <v>1</v>
      </c>
      <c r="F248">
        <v>1</v>
      </c>
      <c r="G248">
        <v>1</v>
      </c>
      <c r="H248">
        <v>2</v>
      </c>
      <c r="I248" t="s">
        <v>892</v>
      </c>
      <c r="J248" t="s">
        <v>893</v>
      </c>
      <c r="K248" t="s">
        <v>894</v>
      </c>
      <c r="L248">
        <v>1368</v>
      </c>
      <c r="N248">
        <v>1011</v>
      </c>
      <c r="O248" t="s">
        <v>884</v>
      </c>
      <c r="P248" t="s">
        <v>884</v>
      </c>
      <c r="Q248">
        <v>1</v>
      </c>
      <c r="W248">
        <v>0</v>
      </c>
      <c r="X248">
        <v>-1718674368</v>
      </c>
      <c r="Y248">
        <v>0.88</v>
      </c>
      <c r="AA248">
        <v>0</v>
      </c>
      <c r="AB248">
        <v>680.9</v>
      </c>
      <c r="AC248">
        <v>13.5</v>
      </c>
      <c r="AD248">
        <v>0</v>
      </c>
      <c r="AE248">
        <v>0</v>
      </c>
      <c r="AF248">
        <v>111.99</v>
      </c>
      <c r="AG248">
        <v>13.5</v>
      </c>
      <c r="AH248">
        <v>0</v>
      </c>
      <c r="AI248">
        <v>1</v>
      </c>
      <c r="AJ248">
        <v>6.08</v>
      </c>
      <c r="AK248">
        <v>1</v>
      </c>
      <c r="AL248">
        <v>1</v>
      </c>
      <c r="AN248">
        <v>0</v>
      </c>
      <c r="AO248">
        <v>1</v>
      </c>
      <c r="AP248">
        <v>0</v>
      </c>
      <c r="AQ248">
        <v>0</v>
      </c>
      <c r="AR248">
        <v>0</v>
      </c>
      <c r="AS248" t="s">
        <v>3</v>
      </c>
      <c r="AT248">
        <v>0.88</v>
      </c>
      <c r="AU248" t="s">
        <v>3</v>
      </c>
      <c r="AV248">
        <v>0</v>
      </c>
      <c r="AW248">
        <v>2</v>
      </c>
      <c r="AX248">
        <v>39269929</v>
      </c>
      <c r="AY248">
        <v>1</v>
      </c>
      <c r="AZ248">
        <v>0</v>
      </c>
      <c r="BA248">
        <v>243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Y248*Source!I139</f>
        <v>3.5200000000000002E-2</v>
      </c>
      <c r="CY248">
        <f>AB248</f>
        <v>680.9</v>
      </c>
      <c r="CZ248">
        <f>AF248</f>
        <v>111.99</v>
      </c>
      <c r="DA248">
        <f>AJ248</f>
        <v>6.08</v>
      </c>
      <c r="DB248">
        <v>0</v>
      </c>
    </row>
    <row r="249" spans="1:106" x14ac:dyDescent="0.2">
      <c r="A249">
        <f>ROW(Source!A139)</f>
        <v>139</v>
      </c>
      <c r="B249">
        <v>39269648</v>
      </c>
      <c r="C249">
        <v>39269916</v>
      </c>
      <c r="D249">
        <v>36883554</v>
      </c>
      <c r="E249">
        <v>1</v>
      </c>
      <c r="F249">
        <v>1</v>
      </c>
      <c r="G249">
        <v>1</v>
      </c>
      <c r="H249">
        <v>2</v>
      </c>
      <c r="I249" t="s">
        <v>895</v>
      </c>
      <c r="J249" t="s">
        <v>896</v>
      </c>
      <c r="K249" t="s">
        <v>897</v>
      </c>
      <c r="L249">
        <v>1368</v>
      </c>
      <c r="N249">
        <v>1011</v>
      </c>
      <c r="O249" t="s">
        <v>884</v>
      </c>
      <c r="P249" t="s">
        <v>884</v>
      </c>
      <c r="Q249">
        <v>1</v>
      </c>
      <c r="W249">
        <v>0</v>
      </c>
      <c r="X249">
        <v>1372534845</v>
      </c>
      <c r="Y249">
        <v>0.87</v>
      </c>
      <c r="AA249">
        <v>0</v>
      </c>
      <c r="AB249">
        <v>399.52</v>
      </c>
      <c r="AC249">
        <v>11.6</v>
      </c>
      <c r="AD249">
        <v>0</v>
      </c>
      <c r="AE249">
        <v>0</v>
      </c>
      <c r="AF249">
        <v>65.709999999999994</v>
      </c>
      <c r="AG249">
        <v>11.6</v>
      </c>
      <c r="AH249">
        <v>0</v>
      </c>
      <c r="AI249">
        <v>1</v>
      </c>
      <c r="AJ249">
        <v>6.08</v>
      </c>
      <c r="AK249">
        <v>1</v>
      </c>
      <c r="AL249">
        <v>1</v>
      </c>
      <c r="AN249">
        <v>0</v>
      </c>
      <c r="AO249">
        <v>1</v>
      </c>
      <c r="AP249">
        <v>0</v>
      </c>
      <c r="AQ249">
        <v>0</v>
      </c>
      <c r="AR249">
        <v>0</v>
      </c>
      <c r="AS249" t="s">
        <v>3</v>
      </c>
      <c r="AT249">
        <v>0.87</v>
      </c>
      <c r="AU249" t="s">
        <v>3</v>
      </c>
      <c r="AV249">
        <v>0</v>
      </c>
      <c r="AW249">
        <v>2</v>
      </c>
      <c r="AX249">
        <v>39269930</v>
      </c>
      <c r="AY249">
        <v>1</v>
      </c>
      <c r="AZ249">
        <v>0</v>
      </c>
      <c r="BA249">
        <v>244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Y249*Source!I139</f>
        <v>3.4799999999999998E-2</v>
      </c>
      <c r="CY249">
        <f>AB249</f>
        <v>399.52</v>
      </c>
      <c r="CZ249">
        <f>AF249</f>
        <v>65.709999999999994</v>
      </c>
      <c r="DA249">
        <f>AJ249</f>
        <v>6.08</v>
      </c>
      <c r="DB249">
        <v>0</v>
      </c>
    </row>
    <row r="250" spans="1:106" x14ac:dyDescent="0.2">
      <c r="A250">
        <f>ROW(Source!A139)</f>
        <v>139</v>
      </c>
      <c r="B250">
        <v>39269648</v>
      </c>
      <c r="C250">
        <v>39269916</v>
      </c>
      <c r="D250">
        <v>36802094</v>
      </c>
      <c r="E250">
        <v>1</v>
      </c>
      <c r="F250">
        <v>1</v>
      </c>
      <c r="G250">
        <v>1</v>
      </c>
      <c r="H250">
        <v>3</v>
      </c>
      <c r="I250" t="s">
        <v>1044</v>
      </c>
      <c r="J250" t="s">
        <v>1045</v>
      </c>
      <c r="K250" t="s">
        <v>1046</v>
      </c>
      <c r="L250">
        <v>1346</v>
      </c>
      <c r="N250">
        <v>1009</v>
      </c>
      <c r="O250" t="s">
        <v>260</v>
      </c>
      <c r="P250" t="s">
        <v>260</v>
      </c>
      <c r="Q250">
        <v>1</v>
      </c>
      <c r="W250">
        <v>0</v>
      </c>
      <c r="X250">
        <v>-1088866022</v>
      </c>
      <c r="Y250">
        <v>0.31</v>
      </c>
      <c r="AA250">
        <v>184.83</v>
      </c>
      <c r="AB250">
        <v>0</v>
      </c>
      <c r="AC250">
        <v>0</v>
      </c>
      <c r="AD250">
        <v>0</v>
      </c>
      <c r="AE250">
        <v>30.4</v>
      </c>
      <c r="AF250">
        <v>0</v>
      </c>
      <c r="AG250">
        <v>0</v>
      </c>
      <c r="AH250">
        <v>0</v>
      </c>
      <c r="AI250">
        <v>6.08</v>
      </c>
      <c r="AJ250">
        <v>1</v>
      </c>
      <c r="AK250">
        <v>1</v>
      </c>
      <c r="AL250">
        <v>1</v>
      </c>
      <c r="AN250">
        <v>0</v>
      </c>
      <c r="AO250">
        <v>1</v>
      </c>
      <c r="AP250">
        <v>0</v>
      </c>
      <c r="AQ250">
        <v>0</v>
      </c>
      <c r="AR250">
        <v>0</v>
      </c>
      <c r="AS250" t="s">
        <v>3</v>
      </c>
      <c r="AT250">
        <v>0.31</v>
      </c>
      <c r="AU250" t="s">
        <v>3</v>
      </c>
      <c r="AV250">
        <v>0</v>
      </c>
      <c r="AW250">
        <v>2</v>
      </c>
      <c r="AX250">
        <v>39269931</v>
      </c>
      <c r="AY250">
        <v>1</v>
      </c>
      <c r="AZ250">
        <v>0</v>
      </c>
      <c r="BA250">
        <v>245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Y250*Source!I139</f>
        <v>1.24E-2</v>
      </c>
      <c r="CY250">
        <f t="shared" ref="CY250:CY259" si="33">AA250</f>
        <v>184.83</v>
      </c>
      <c r="CZ250">
        <f t="shared" ref="CZ250:CZ259" si="34">AE250</f>
        <v>30.4</v>
      </c>
      <c r="DA250">
        <f t="shared" ref="DA250:DA259" si="35">AI250</f>
        <v>6.08</v>
      </c>
      <c r="DB250">
        <v>0</v>
      </c>
    </row>
    <row r="251" spans="1:106" x14ac:dyDescent="0.2">
      <c r="A251">
        <f>ROW(Source!A139)</f>
        <v>139</v>
      </c>
      <c r="B251">
        <v>39269648</v>
      </c>
      <c r="C251">
        <v>39269916</v>
      </c>
      <c r="D251">
        <v>36804455</v>
      </c>
      <c r="E251">
        <v>1</v>
      </c>
      <c r="F251">
        <v>1</v>
      </c>
      <c r="G251">
        <v>1</v>
      </c>
      <c r="H251">
        <v>3</v>
      </c>
      <c r="I251" t="s">
        <v>1070</v>
      </c>
      <c r="J251" t="s">
        <v>1071</v>
      </c>
      <c r="K251" t="s">
        <v>1072</v>
      </c>
      <c r="L251">
        <v>1348</v>
      </c>
      <c r="N251">
        <v>1009</v>
      </c>
      <c r="O251" t="s">
        <v>219</v>
      </c>
      <c r="P251" t="s">
        <v>219</v>
      </c>
      <c r="Q251">
        <v>1000</v>
      </c>
      <c r="W251">
        <v>0</v>
      </c>
      <c r="X251">
        <v>251332693</v>
      </c>
      <c r="Y251">
        <v>3.0599999999999998E-3</v>
      </c>
      <c r="AA251">
        <v>75574.399999999994</v>
      </c>
      <c r="AB251">
        <v>0</v>
      </c>
      <c r="AC251">
        <v>0</v>
      </c>
      <c r="AD251">
        <v>0</v>
      </c>
      <c r="AE251">
        <v>12430</v>
      </c>
      <c r="AF251">
        <v>0</v>
      </c>
      <c r="AG251">
        <v>0</v>
      </c>
      <c r="AH251">
        <v>0</v>
      </c>
      <c r="AI251">
        <v>6.08</v>
      </c>
      <c r="AJ251">
        <v>1</v>
      </c>
      <c r="AK251">
        <v>1</v>
      </c>
      <c r="AL251">
        <v>1</v>
      </c>
      <c r="AN251">
        <v>0</v>
      </c>
      <c r="AO251">
        <v>1</v>
      </c>
      <c r="AP251">
        <v>0</v>
      </c>
      <c r="AQ251">
        <v>0</v>
      </c>
      <c r="AR251">
        <v>0</v>
      </c>
      <c r="AS251" t="s">
        <v>3</v>
      </c>
      <c r="AT251">
        <v>3.0599999999999998E-3</v>
      </c>
      <c r="AU251" t="s">
        <v>3</v>
      </c>
      <c r="AV251">
        <v>0</v>
      </c>
      <c r="AW251">
        <v>2</v>
      </c>
      <c r="AX251">
        <v>39269932</v>
      </c>
      <c r="AY251">
        <v>1</v>
      </c>
      <c r="AZ251">
        <v>0</v>
      </c>
      <c r="BA251">
        <v>246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Y251*Source!I139</f>
        <v>1.2239999999999999E-4</v>
      </c>
      <c r="CY251">
        <f t="shared" si="33"/>
        <v>75574.399999999994</v>
      </c>
      <c r="CZ251">
        <f t="shared" si="34"/>
        <v>12430</v>
      </c>
      <c r="DA251">
        <f t="shared" si="35"/>
        <v>6.08</v>
      </c>
      <c r="DB251">
        <v>0</v>
      </c>
    </row>
    <row r="252" spans="1:106" x14ac:dyDescent="0.2">
      <c r="A252">
        <f>ROW(Source!A139)</f>
        <v>139</v>
      </c>
      <c r="B252">
        <v>39269648</v>
      </c>
      <c r="C252">
        <v>39269916</v>
      </c>
      <c r="D252">
        <v>36804580</v>
      </c>
      <c r="E252">
        <v>1</v>
      </c>
      <c r="F252">
        <v>1</v>
      </c>
      <c r="G252">
        <v>1</v>
      </c>
      <c r="H252">
        <v>3</v>
      </c>
      <c r="I252" t="s">
        <v>1047</v>
      </c>
      <c r="J252" t="s">
        <v>1048</v>
      </c>
      <c r="K252" t="s">
        <v>1049</v>
      </c>
      <c r="L252">
        <v>1355</v>
      </c>
      <c r="N252">
        <v>1010</v>
      </c>
      <c r="O252" t="s">
        <v>303</v>
      </c>
      <c r="P252" t="s">
        <v>303</v>
      </c>
      <c r="Q252">
        <v>100</v>
      </c>
      <c r="W252">
        <v>0</v>
      </c>
      <c r="X252">
        <v>1794244060</v>
      </c>
      <c r="Y252">
        <v>4.08</v>
      </c>
      <c r="AA252">
        <v>522.88</v>
      </c>
      <c r="AB252">
        <v>0</v>
      </c>
      <c r="AC252">
        <v>0</v>
      </c>
      <c r="AD252">
        <v>0</v>
      </c>
      <c r="AE252">
        <v>86</v>
      </c>
      <c r="AF252">
        <v>0</v>
      </c>
      <c r="AG252">
        <v>0</v>
      </c>
      <c r="AH252">
        <v>0</v>
      </c>
      <c r="AI252">
        <v>6.08</v>
      </c>
      <c r="AJ252">
        <v>1</v>
      </c>
      <c r="AK252">
        <v>1</v>
      </c>
      <c r="AL252">
        <v>1</v>
      </c>
      <c r="AN252">
        <v>0</v>
      </c>
      <c r="AO252">
        <v>1</v>
      </c>
      <c r="AP252">
        <v>0</v>
      </c>
      <c r="AQ252">
        <v>0</v>
      </c>
      <c r="AR252">
        <v>0</v>
      </c>
      <c r="AS252" t="s">
        <v>3</v>
      </c>
      <c r="AT252">
        <v>4.08</v>
      </c>
      <c r="AU252" t="s">
        <v>3</v>
      </c>
      <c r="AV252">
        <v>0</v>
      </c>
      <c r="AW252">
        <v>2</v>
      </c>
      <c r="AX252">
        <v>39269933</v>
      </c>
      <c r="AY252">
        <v>1</v>
      </c>
      <c r="AZ252">
        <v>0</v>
      </c>
      <c r="BA252">
        <v>247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Y252*Source!I139</f>
        <v>0.16320000000000001</v>
      </c>
      <c r="CY252">
        <f t="shared" si="33"/>
        <v>522.88</v>
      </c>
      <c r="CZ252">
        <f t="shared" si="34"/>
        <v>86</v>
      </c>
      <c r="DA252">
        <f t="shared" si="35"/>
        <v>6.08</v>
      </c>
      <c r="DB252">
        <v>0</v>
      </c>
    </row>
    <row r="253" spans="1:106" x14ac:dyDescent="0.2">
      <c r="A253">
        <f>ROW(Source!A139)</f>
        <v>139</v>
      </c>
      <c r="B253">
        <v>39269648</v>
      </c>
      <c r="C253">
        <v>39269916</v>
      </c>
      <c r="D253">
        <v>36854391</v>
      </c>
      <c r="E253">
        <v>1</v>
      </c>
      <c r="F253">
        <v>1</v>
      </c>
      <c r="G253">
        <v>1</v>
      </c>
      <c r="H253">
        <v>3</v>
      </c>
      <c r="I253" t="s">
        <v>419</v>
      </c>
      <c r="J253" t="s">
        <v>421</v>
      </c>
      <c r="K253" t="s">
        <v>420</v>
      </c>
      <c r="L253">
        <v>1354</v>
      </c>
      <c r="N253">
        <v>1010</v>
      </c>
      <c r="O253" t="s">
        <v>94</v>
      </c>
      <c r="P253" t="s">
        <v>94</v>
      </c>
      <c r="Q253">
        <v>1</v>
      </c>
      <c r="W253">
        <v>0</v>
      </c>
      <c r="X253">
        <v>110610596</v>
      </c>
      <c r="Y253">
        <v>100</v>
      </c>
      <c r="AA253">
        <v>341.82</v>
      </c>
      <c r="AB253">
        <v>0</v>
      </c>
      <c r="AC253">
        <v>0</v>
      </c>
      <c r="AD253">
        <v>0</v>
      </c>
      <c r="AE253">
        <v>56.22</v>
      </c>
      <c r="AF253">
        <v>0</v>
      </c>
      <c r="AG253">
        <v>0</v>
      </c>
      <c r="AH253">
        <v>0</v>
      </c>
      <c r="AI253">
        <v>6.08</v>
      </c>
      <c r="AJ253">
        <v>1</v>
      </c>
      <c r="AK253">
        <v>1</v>
      </c>
      <c r="AL253">
        <v>1</v>
      </c>
      <c r="AN253">
        <v>0</v>
      </c>
      <c r="AO253">
        <v>0</v>
      </c>
      <c r="AP253">
        <v>0</v>
      </c>
      <c r="AQ253">
        <v>0</v>
      </c>
      <c r="AR253">
        <v>0</v>
      </c>
      <c r="AS253" t="s">
        <v>3</v>
      </c>
      <c r="AT253">
        <v>100</v>
      </c>
      <c r="AU253" t="s">
        <v>3</v>
      </c>
      <c r="AV253">
        <v>0</v>
      </c>
      <c r="AW253">
        <v>1</v>
      </c>
      <c r="AX253">
        <v>-1</v>
      </c>
      <c r="AY253">
        <v>0</v>
      </c>
      <c r="AZ253">
        <v>0</v>
      </c>
      <c r="BA253" t="s">
        <v>3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Y253*Source!I139</f>
        <v>4</v>
      </c>
      <c r="CY253">
        <f t="shared" si="33"/>
        <v>341.82</v>
      </c>
      <c r="CZ253">
        <f t="shared" si="34"/>
        <v>56.22</v>
      </c>
      <c r="DA253">
        <f t="shared" si="35"/>
        <v>6.08</v>
      </c>
      <c r="DB253">
        <v>0</v>
      </c>
    </row>
    <row r="254" spans="1:106" x14ac:dyDescent="0.2">
      <c r="A254">
        <f>ROW(Source!A139)</f>
        <v>139</v>
      </c>
      <c r="B254">
        <v>39269648</v>
      </c>
      <c r="C254">
        <v>39269916</v>
      </c>
      <c r="D254">
        <v>36855778</v>
      </c>
      <c r="E254">
        <v>1</v>
      </c>
      <c r="F254">
        <v>1</v>
      </c>
      <c r="G254">
        <v>1</v>
      </c>
      <c r="H254">
        <v>3</v>
      </c>
      <c r="I254" t="s">
        <v>1073</v>
      </c>
      <c r="J254" t="s">
        <v>1074</v>
      </c>
      <c r="K254" t="s">
        <v>1075</v>
      </c>
      <c r="L254">
        <v>1355</v>
      </c>
      <c r="N254">
        <v>1010</v>
      </c>
      <c r="O254" t="s">
        <v>303</v>
      </c>
      <c r="P254" t="s">
        <v>303</v>
      </c>
      <c r="Q254">
        <v>100</v>
      </c>
      <c r="W254">
        <v>0</v>
      </c>
      <c r="X254">
        <v>783817326</v>
      </c>
      <c r="Y254">
        <v>1.02</v>
      </c>
      <c r="AA254">
        <v>608</v>
      </c>
      <c r="AB254">
        <v>0</v>
      </c>
      <c r="AC254">
        <v>0</v>
      </c>
      <c r="AD254">
        <v>0</v>
      </c>
      <c r="AE254">
        <v>100</v>
      </c>
      <c r="AF254">
        <v>0</v>
      </c>
      <c r="AG254">
        <v>0</v>
      </c>
      <c r="AH254">
        <v>0</v>
      </c>
      <c r="AI254">
        <v>6.08</v>
      </c>
      <c r="AJ254">
        <v>1</v>
      </c>
      <c r="AK254">
        <v>1</v>
      </c>
      <c r="AL254">
        <v>1</v>
      </c>
      <c r="AN254">
        <v>0</v>
      </c>
      <c r="AO254">
        <v>1</v>
      </c>
      <c r="AP254">
        <v>0</v>
      </c>
      <c r="AQ254">
        <v>0</v>
      </c>
      <c r="AR254">
        <v>0</v>
      </c>
      <c r="AS254" t="s">
        <v>3</v>
      </c>
      <c r="AT254">
        <v>1.02</v>
      </c>
      <c r="AU254" t="s">
        <v>3</v>
      </c>
      <c r="AV254">
        <v>0</v>
      </c>
      <c r="AW254">
        <v>2</v>
      </c>
      <c r="AX254">
        <v>39269934</v>
      </c>
      <c r="AY254">
        <v>1</v>
      </c>
      <c r="AZ254">
        <v>0</v>
      </c>
      <c r="BA254">
        <v>248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Y254*Source!I139</f>
        <v>4.0800000000000003E-2</v>
      </c>
      <c r="CY254">
        <f t="shared" si="33"/>
        <v>608</v>
      </c>
      <c r="CZ254">
        <f t="shared" si="34"/>
        <v>100</v>
      </c>
      <c r="DA254">
        <f t="shared" si="35"/>
        <v>6.08</v>
      </c>
      <c r="DB254">
        <v>0</v>
      </c>
    </row>
    <row r="255" spans="1:106" x14ac:dyDescent="0.2">
      <c r="A255">
        <f>ROW(Source!A139)</f>
        <v>139</v>
      </c>
      <c r="B255">
        <v>39269648</v>
      </c>
      <c r="C255">
        <v>39269916</v>
      </c>
      <c r="D255">
        <v>36799065</v>
      </c>
      <c r="E255">
        <v>17</v>
      </c>
      <c r="F255">
        <v>1</v>
      </c>
      <c r="G255">
        <v>1</v>
      </c>
      <c r="H255">
        <v>3</v>
      </c>
      <c r="I255" t="s">
        <v>1062</v>
      </c>
      <c r="J255" t="s">
        <v>3</v>
      </c>
      <c r="K255" t="s">
        <v>1063</v>
      </c>
      <c r="L255">
        <v>1374</v>
      </c>
      <c r="N255">
        <v>1013</v>
      </c>
      <c r="O255" t="s">
        <v>1064</v>
      </c>
      <c r="P255" t="s">
        <v>1064</v>
      </c>
      <c r="Q255">
        <v>1</v>
      </c>
      <c r="W255">
        <v>0</v>
      </c>
      <c r="X255">
        <v>-1731369543</v>
      </c>
      <c r="Y255">
        <v>14.02</v>
      </c>
      <c r="AA255">
        <v>1</v>
      </c>
      <c r="AB255">
        <v>0</v>
      </c>
      <c r="AC255">
        <v>0</v>
      </c>
      <c r="AD255">
        <v>0</v>
      </c>
      <c r="AE255">
        <v>1</v>
      </c>
      <c r="AF255">
        <v>0</v>
      </c>
      <c r="AG255">
        <v>0</v>
      </c>
      <c r="AH255">
        <v>0</v>
      </c>
      <c r="AI255">
        <v>1</v>
      </c>
      <c r="AJ255">
        <v>1</v>
      </c>
      <c r="AK255">
        <v>1</v>
      </c>
      <c r="AL255">
        <v>1</v>
      </c>
      <c r="AN255">
        <v>0</v>
      </c>
      <c r="AO255">
        <v>1</v>
      </c>
      <c r="AP255">
        <v>0</v>
      </c>
      <c r="AQ255">
        <v>0</v>
      </c>
      <c r="AR255">
        <v>0</v>
      </c>
      <c r="AS255" t="s">
        <v>3</v>
      </c>
      <c r="AT255">
        <v>14.02</v>
      </c>
      <c r="AU255" t="s">
        <v>3</v>
      </c>
      <c r="AV255">
        <v>0</v>
      </c>
      <c r="AW255">
        <v>2</v>
      </c>
      <c r="AX255">
        <v>39269935</v>
      </c>
      <c r="AY255">
        <v>1</v>
      </c>
      <c r="AZ255">
        <v>0</v>
      </c>
      <c r="BA255">
        <v>249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Y255*Source!I139</f>
        <v>0.56079999999999997</v>
      </c>
      <c r="CY255">
        <f t="shared" si="33"/>
        <v>1</v>
      </c>
      <c r="CZ255">
        <f t="shared" si="34"/>
        <v>1</v>
      </c>
      <c r="DA255">
        <f t="shared" si="35"/>
        <v>1</v>
      </c>
      <c r="DB255">
        <v>0</v>
      </c>
    </row>
    <row r="256" spans="1:106" x14ac:dyDescent="0.2">
      <c r="A256">
        <f>ROW(Source!A143)</f>
        <v>143</v>
      </c>
      <c r="B256">
        <v>39269648</v>
      </c>
      <c r="C256">
        <v>39269940</v>
      </c>
      <c r="D256">
        <v>36856905</v>
      </c>
      <c r="E256">
        <v>1</v>
      </c>
      <c r="F256">
        <v>1</v>
      </c>
      <c r="G256">
        <v>1</v>
      </c>
      <c r="H256">
        <v>3</v>
      </c>
      <c r="I256" t="s">
        <v>442</v>
      </c>
      <c r="J256" t="s">
        <v>444</v>
      </c>
      <c r="K256" t="s">
        <v>443</v>
      </c>
      <c r="L256">
        <v>1477</v>
      </c>
      <c r="N256">
        <v>1013</v>
      </c>
      <c r="O256" t="s">
        <v>438</v>
      </c>
      <c r="P256" t="s">
        <v>440</v>
      </c>
      <c r="Q256">
        <v>1</v>
      </c>
      <c r="W256">
        <v>0</v>
      </c>
      <c r="X256">
        <v>390879341</v>
      </c>
      <c r="Y256">
        <v>1.1110999999999999E-2</v>
      </c>
      <c r="AA256">
        <v>30077.94</v>
      </c>
      <c r="AB256">
        <v>0</v>
      </c>
      <c r="AC256">
        <v>0</v>
      </c>
      <c r="AD256">
        <v>0</v>
      </c>
      <c r="AE256">
        <v>4947.03</v>
      </c>
      <c r="AF256">
        <v>0</v>
      </c>
      <c r="AG256">
        <v>0</v>
      </c>
      <c r="AH256">
        <v>0</v>
      </c>
      <c r="AI256">
        <v>6.08</v>
      </c>
      <c r="AJ256">
        <v>1</v>
      </c>
      <c r="AK256">
        <v>1</v>
      </c>
      <c r="AL256">
        <v>1</v>
      </c>
      <c r="AN256">
        <v>0</v>
      </c>
      <c r="AO256">
        <v>0</v>
      </c>
      <c r="AP256">
        <v>0</v>
      </c>
      <c r="AQ256">
        <v>0</v>
      </c>
      <c r="AR256">
        <v>0</v>
      </c>
      <c r="AS256" t="s">
        <v>3</v>
      </c>
      <c r="AT256">
        <v>1.1110999999999999E-2</v>
      </c>
      <c r="AU256" t="s">
        <v>3</v>
      </c>
      <c r="AV256">
        <v>0</v>
      </c>
      <c r="AW256">
        <v>1</v>
      </c>
      <c r="AX256">
        <v>-1</v>
      </c>
      <c r="AY256">
        <v>0</v>
      </c>
      <c r="AZ256">
        <v>0</v>
      </c>
      <c r="BA256" t="s">
        <v>3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Y256*Source!I143</f>
        <v>6.4999349999999997E-2</v>
      </c>
      <c r="CY256">
        <f t="shared" si="33"/>
        <v>30077.94</v>
      </c>
      <c r="CZ256">
        <f t="shared" si="34"/>
        <v>4947.03</v>
      </c>
      <c r="DA256">
        <f t="shared" si="35"/>
        <v>6.08</v>
      </c>
      <c r="DB256">
        <v>0</v>
      </c>
    </row>
    <row r="257" spans="1:106" x14ac:dyDescent="0.2">
      <c r="A257">
        <f>ROW(Source!A150)</f>
        <v>150</v>
      </c>
      <c r="B257">
        <v>39269648</v>
      </c>
      <c r="C257">
        <v>39269951</v>
      </c>
      <c r="D257">
        <v>36855481</v>
      </c>
      <c r="E257">
        <v>1</v>
      </c>
      <c r="F257">
        <v>1</v>
      </c>
      <c r="G257">
        <v>1</v>
      </c>
      <c r="H257">
        <v>3</v>
      </c>
      <c r="I257" t="s">
        <v>473</v>
      </c>
      <c r="J257" t="s">
        <v>475</v>
      </c>
      <c r="K257" t="s">
        <v>474</v>
      </c>
      <c r="L257">
        <v>1358</v>
      </c>
      <c r="N257">
        <v>1010</v>
      </c>
      <c r="O257" t="s">
        <v>452</v>
      </c>
      <c r="P257" t="s">
        <v>452</v>
      </c>
      <c r="Q257">
        <v>10</v>
      </c>
      <c r="W257">
        <v>0</v>
      </c>
      <c r="X257">
        <v>-1141668201</v>
      </c>
      <c r="Y257">
        <v>3.3961999999999999E-2</v>
      </c>
      <c r="AA257">
        <v>200.64</v>
      </c>
      <c r="AB257">
        <v>0</v>
      </c>
      <c r="AC257">
        <v>0</v>
      </c>
      <c r="AD257">
        <v>0</v>
      </c>
      <c r="AE257">
        <v>33</v>
      </c>
      <c r="AF257">
        <v>0</v>
      </c>
      <c r="AG257">
        <v>0</v>
      </c>
      <c r="AH257">
        <v>0</v>
      </c>
      <c r="AI257">
        <v>6.08</v>
      </c>
      <c r="AJ257">
        <v>1</v>
      </c>
      <c r="AK257">
        <v>1</v>
      </c>
      <c r="AL257">
        <v>1</v>
      </c>
      <c r="AN257">
        <v>0</v>
      </c>
      <c r="AO257">
        <v>0</v>
      </c>
      <c r="AP257">
        <v>0</v>
      </c>
      <c r="AQ257">
        <v>0</v>
      </c>
      <c r="AR257">
        <v>0</v>
      </c>
      <c r="AS257" t="s">
        <v>3</v>
      </c>
      <c r="AT257">
        <v>3.3961999999999999E-2</v>
      </c>
      <c r="AU257" t="s">
        <v>3</v>
      </c>
      <c r="AV257">
        <v>0</v>
      </c>
      <c r="AW257">
        <v>1</v>
      </c>
      <c r="AX257">
        <v>-1</v>
      </c>
      <c r="AY257">
        <v>0</v>
      </c>
      <c r="AZ257">
        <v>0</v>
      </c>
      <c r="BA257" t="s">
        <v>3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Y257*Source!I150</f>
        <v>3.5999719999999997</v>
      </c>
      <c r="CY257">
        <f t="shared" si="33"/>
        <v>200.64</v>
      </c>
      <c r="CZ257">
        <f t="shared" si="34"/>
        <v>33</v>
      </c>
      <c r="DA257">
        <f t="shared" si="35"/>
        <v>6.08</v>
      </c>
      <c r="DB257">
        <v>0</v>
      </c>
    </row>
    <row r="258" spans="1:106" x14ac:dyDescent="0.2">
      <c r="A258">
        <f>ROW(Source!A153)</f>
        <v>153</v>
      </c>
      <c r="B258">
        <v>39269648</v>
      </c>
      <c r="C258">
        <v>39269954</v>
      </c>
      <c r="D258">
        <v>36857519</v>
      </c>
      <c r="E258">
        <v>1</v>
      </c>
      <c r="F258">
        <v>1</v>
      </c>
      <c r="G258">
        <v>1</v>
      </c>
      <c r="H258">
        <v>3</v>
      </c>
      <c r="I258" t="s">
        <v>494</v>
      </c>
      <c r="J258" t="s">
        <v>496</v>
      </c>
      <c r="K258" t="s">
        <v>495</v>
      </c>
      <c r="L258">
        <v>1477</v>
      </c>
      <c r="N258">
        <v>1013</v>
      </c>
      <c r="O258" t="s">
        <v>438</v>
      </c>
      <c r="P258" t="s">
        <v>440</v>
      </c>
      <c r="Q258">
        <v>1</v>
      </c>
      <c r="W258">
        <v>0</v>
      </c>
      <c r="X258">
        <v>1353123144</v>
      </c>
      <c r="Y258">
        <v>4.3239999999999997E-3</v>
      </c>
      <c r="AA258">
        <v>39869.78</v>
      </c>
      <c r="AB258">
        <v>0</v>
      </c>
      <c r="AC258">
        <v>0</v>
      </c>
      <c r="AD258">
        <v>0</v>
      </c>
      <c r="AE258">
        <v>6557.53</v>
      </c>
      <c r="AF258">
        <v>0</v>
      </c>
      <c r="AG258">
        <v>0</v>
      </c>
      <c r="AH258">
        <v>0</v>
      </c>
      <c r="AI258">
        <v>6.08</v>
      </c>
      <c r="AJ258">
        <v>1</v>
      </c>
      <c r="AK258">
        <v>1</v>
      </c>
      <c r="AL258">
        <v>1</v>
      </c>
      <c r="AN258">
        <v>0</v>
      </c>
      <c r="AO258">
        <v>0</v>
      </c>
      <c r="AP258">
        <v>0</v>
      </c>
      <c r="AQ258">
        <v>0</v>
      </c>
      <c r="AR258">
        <v>0</v>
      </c>
      <c r="AS258" t="s">
        <v>3</v>
      </c>
      <c r="AT258">
        <v>4.3239999999999997E-3</v>
      </c>
      <c r="AU258" t="s">
        <v>3</v>
      </c>
      <c r="AV258">
        <v>0</v>
      </c>
      <c r="AW258">
        <v>1</v>
      </c>
      <c r="AX258">
        <v>-1</v>
      </c>
      <c r="AY258">
        <v>0</v>
      </c>
      <c r="AZ258">
        <v>0</v>
      </c>
      <c r="BA258" t="s">
        <v>3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Y258*Source!I153</f>
        <v>1.5998800000000001E-2</v>
      </c>
      <c r="CY258">
        <f t="shared" si="33"/>
        <v>39869.78</v>
      </c>
      <c r="CZ258">
        <f t="shared" si="34"/>
        <v>6557.53</v>
      </c>
      <c r="DA258">
        <f t="shared" si="35"/>
        <v>6.08</v>
      </c>
      <c r="DB258">
        <v>0</v>
      </c>
    </row>
    <row r="259" spans="1:106" x14ac:dyDescent="0.2">
      <c r="A259">
        <f>ROW(Source!A153)</f>
        <v>153</v>
      </c>
      <c r="B259">
        <v>39269648</v>
      </c>
      <c r="C259">
        <v>39269954</v>
      </c>
      <c r="D259">
        <v>36857534</v>
      </c>
      <c r="E259">
        <v>1</v>
      </c>
      <c r="F259">
        <v>1</v>
      </c>
      <c r="G259">
        <v>1</v>
      </c>
      <c r="H259">
        <v>3</v>
      </c>
      <c r="I259" t="s">
        <v>490</v>
      </c>
      <c r="J259" t="s">
        <v>492</v>
      </c>
      <c r="K259" t="s">
        <v>491</v>
      </c>
      <c r="L259">
        <v>1477</v>
      </c>
      <c r="N259">
        <v>1013</v>
      </c>
      <c r="O259" t="s">
        <v>438</v>
      </c>
      <c r="P259" t="s">
        <v>440</v>
      </c>
      <c r="Q259">
        <v>1</v>
      </c>
      <c r="W259">
        <v>0</v>
      </c>
      <c r="X259">
        <v>-2049996640</v>
      </c>
      <c r="Y259">
        <v>4.8650000000000004E-3</v>
      </c>
      <c r="AA259">
        <v>48339.1</v>
      </c>
      <c r="AB259">
        <v>0</v>
      </c>
      <c r="AC259">
        <v>0</v>
      </c>
      <c r="AD259">
        <v>0</v>
      </c>
      <c r="AE259">
        <v>7950.51</v>
      </c>
      <c r="AF259">
        <v>0</v>
      </c>
      <c r="AG259">
        <v>0</v>
      </c>
      <c r="AH259">
        <v>0</v>
      </c>
      <c r="AI259">
        <v>6.08</v>
      </c>
      <c r="AJ259">
        <v>1</v>
      </c>
      <c r="AK259">
        <v>1</v>
      </c>
      <c r="AL259">
        <v>1</v>
      </c>
      <c r="AN259">
        <v>0</v>
      </c>
      <c r="AO259">
        <v>0</v>
      </c>
      <c r="AP259">
        <v>0</v>
      </c>
      <c r="AQ259">
        <v>0</v>
      </c>
      <c r="AR259">
        <v>0</v>
      </c>
      <c r="AS259" t="s">
        <v>3</v>
      </c>
      <c r="AT259">
        <v>4.8650000000000004E-3</v>
      </c>
      <c r="AU259" t="s">
        <v>3</v>
      </c>
      <c r="AV259">
        <v>0</v>
      </c>
      <c r="AW259">
        <v>1</v>
      </c>
      <c r="AX259">
        <v>-1</v>
      </c>
      <c r="AY259">
        <v>0</v>
      </c>
      <c r="AZ259">
        <v>0</v>
      </c>
      <c r="BA259" t="s">
        <v>3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Y259*Source!I153</f>
        <v>1.8000500000000003E-2</v>
      </c>
      <c r="CY259">
        <f t="shared" si="33"/>
        <v>48339.1</v>
      </c>
      <c r="CZ259">
        <f t="shared" si="34"/>
        <v>7950.51</v>
      </c>
      <c r="DA259">
        <f t="shared" si="35"/>
        <v>6.08</v>
      </c>
      <c r="DB259">
        <v>0</v>
      </c>
    </row>
    <row r="260" spans="1:106" x14ac:dyDescent="0.2">
      <c r="A260">
        <f>ROW(Source!A163)</f>
        <v>163</v>
      </c>
      <c r="B260">
        <v>39269648</v>
      </c>
      <c r="C260">
        <v>39269971</v>
      </c>
      <c r="D260">
        <v>37064978</v>
      </c>
      <c r="E260">
        <v>1</v>
      </c>
      <c r="F260">
        <v>1</v>
      </c>
      <c r="G260">
        <v>1</v>
      </c>
      <c r="H260">
        <v>1</v>
      </c>
      <c r="I260" t="s">
        <v>1076</v>
      </c>
      <c r="J260" t="s">
        <v>3</v>
      </c>
      <c r="K260" t="s">
        <v>1077</v>
      </c>
      <c r="L260">
        <v>1191</v>
      </c>
      <c r="N260">
        <v>1013</v>
      </c>
      <c r="O260" t="s">
        <v>878</v>
      </c>
      <c r="P260" t="s">
        <v>878</v>
      </c>
      <c r="Q260">
        <v>1</v>
      </c>
      <c r="W260">
        <v>0</v>
      </c>
      <c r="X260">
        <v>-719309759</v>
      </c>
      <c r="Y260">
        <v>5.15</v>
      </c>
      <c r="AA260">
        <v>0</v>
      </c>
      <c r="AB260">
        <v>0</v>
      </c>
      <c r="AC260">
        <v>0</v>
      </c>
      <c r="AD260">
        <v>53.87</v>
      </c>
      <c r="AE260">
        <v>0</v>
      </c>
      <c r="AF260">
        <v>0</v>
      </c>
      <c r="AG260">
        <v>0</v>
      </c>
      <c r="AH260">
        <v>8.86</v>
      </c>
      <c r="AI260">
        <v>1</v>
      </c>
      <c r="AJ260">
        <v>1</v>
      </c>
      <c r="AK260">
        <v>1</v>
      </c>
      <c r="AL260">
        <v>6.08</v>
      </c>
      <c r="AN260">
        <v>0</v>
      </c>
      <c r="AO260">
        <v>1</v>
      </c>
      <c r="AP260">
        <v>0</v>
      </c>
      <c r="AQ260">
        <v>0</v>
      </c>
      <c r="AR260">
        <v>0</v>
      </c>
      <c r="AS260" t="s">
        <v>3</v>
      </c>
      <c r="AT260">
        <v>5.15</v>
      </c>
      <c r="AU260" t="s">
        <v>3</v>
      </c>
      <c r="AV260">
        <v>1</v>
      </c>
      <c r="AW260">
        <v>2</v>
      </c>
      <c r="AX260">
        <v>39269989</v>
      </c>
      <c r="AY260">
        <v>1</v>
      </c>
      <c r="AZ260">
        <v>0</v>
      </c>
      <c r="BA260">
        <v>250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Y260*Source!I163</f>
        <v>5.15</v>
      </c>
      <c r="CY260">
        <f>AD260</f>
        <v>53.87</v>
      </c>
      <c r="CZ260">
        <f>AH260</f>
        <v>8.86</v>
      </c>
      <c r="DA260">
        <f>AL260</f>
        <v>6.08</v>
      </c>
      <c r="DB260">
        <v>0</v>
      </c>
    </row>
    <row r="261" spans="1:106" x14ac:dyDescent="0.2">
      <c r="A261">
        <f>ROW(Source!A163)</f>
        <v>163</v>
      </c>
      <c r="B261">
        <v>39269648</v>
      </c>
      <c r="C261">
        <v>39269971</v>
      </c>
      <c r="D261">
        <v>37064876</v>
      </c>
      <c r="E261">
        <v>1</v>
      </c>
      <c r="F261">
        <v>1</v>
      </c>
      <c r="G261">
        <v>1</v>
      </c>
      <c r="H261">
        <v>1</v>
      </c>
      <c r="I261" t="s">
        <v>879</v>
      </c>
      <c r="J261" t="s">
        <v>3</v>
      </c>
      <c r="K261" t="s">
        <v>880</v>
      </c>
      <c r="L261">
        <v>1191</v>
      </c>
      <c r="N261">
        <v>1013</v>
      </c>
      <c r="O261" t="s">
        <v>878</v>
      </c>
      <c r="P261" t="s">
        <v>878</v>
      </c>
      <c r="Q261">
        <v>1</v>
      </c>
      <c r="W261">
        <v>0</v>
      </c>
      <c r="X261">
        <v>-1417349443</v>
      </c>
      <c r="Y261">
        <v>7.0000000000000007E-2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1</v>
      </c>
      <c r="AJ261">
        <v>1</v>
      </c>
      <c r="AK261">
        <v>6.08</v>
      </c>
      <c r="AL261">
        <v>1</v>
      </c>
      <c r="AN261">
        <v>0</v>
      </c>
      <c r="AO261">
        <v>1</v>
      </c>
      <c r="AP261">
        <v>0</v>
      </c>
      <c r="AQ261">
        <v>0</v>
      </c>
      <c r="AR261">
        <v>0</v>
      </c>
      <c r="AS261" t="s">
        <v>3</v>
      </c>
      <c r="AT261">
        <v>7.0000000000000007E-2</v>
      </c>
      <c r="AU261" t="s">
        <v>3</v>
      </c>
      <c r="AV261">
        <v>2</v>
      </c>
      <c r="AW261">
        <v>2</v>
      </c>
      <c r="AX261">
        <v>39269990</v>
      </c>
      <c r="AY261">
        <v>1</v>
      </c>
      <c r="AZ261">
        <v>0</v>
      </c>
      <c r="BA261">
        <v>251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Y261*Source!I163</f>
        <v>7.0000000000000007E-2</v>
      </c>
      <c r="CY261">
        <f>AD261</f>
        <v>0</v>
      </c>
      <c r="CZ261">
        <f>AH261</f>
        <v>0</v>
      </c>
      <c r="DA261">
        <f>AL261</f>
        <v>1</v>
      </c>
      <c r="DB261">
        <v>0</v>
      </c>
    </row>
    <row r="262" spans="1:106" x14ac:dyDescent="0.2">
      <c r="A262">
        <f>ROW(Source!A163)</f>
        <v>163</v>
      </c>
      <c r="B262">
        <v>39269648</v>
      </c>
      <c r="C262">
        <v>39269971</v>
      </c>
      <c r="D262">
        <v>36882159</v>
      </c>
      <c r="E262">
        <v>1</v>
      </c>
      <c r="F262">
        <v>1</v>
      </c>
      <c r="G262">
        <v>1</v>
      </c>
      <c r="H262">
        <v>2</v>
      </c>
      <c r="I262" t="s">
        <v>892</v>
      </c>
      <c r="J262" t="s">
        <v>893</v>
      </c>
      <c r="K262" t="s">
        <v>894</v>
      </c>
      <c r="L262">
        <v>1368</v>
      </c>
      <c r="N262">
        <v>1011</v>
      </c>
      <c r="O262" t="s">
        <v>884</v>
      </c>
      <c r="P262" t="s">
        <v>884</v>
      </c>
      <c r="Q262">
        <v>1</v>
      </c>
      <c r="W262">
        <v>0</v>
      </c>
      <c r="X262">
        <v>-1718674368</v>
      </c>
      <c r="Y262">
        <v>0.04</v>
      </c>
      <c r="AA262">
        <v>0</v>
      </c>
      <c r="AB262">
        <v>680.9</v>
      </c>
      <c r="AC262">
        <v>13.5</v>
      </c>
      <c r="AD262">
        <v>0</v>
      </c>
      <c r="AE262">
        <v>0</v>
      </c>
      <c r="AF262">
        <v>111.99</v>
      </c>
      <c r="AG262">
        <v>13.5</v>
      </c>
      <c r="AH262">
        <v>0</v>
      </c>
      <c r="AI262">
        <v>1</v>
      </c>
      <c r="AJ262">
        <v>6.08</v>
      </c>
      <c r="AK262">
        <v>1</v>
      </c>
      <c r="AL262">
        <v>1</v>
      </c>
      <c r="AN262">
        <v>0</v>
      </c>
      <c r="AO262">
        <v>1</v>
      </c>
      <c r="AP262">
        <v>0</v>
      </c>
      <c r="AQ262">
        <v>0</v>
      </c>
      <c r="AR262">
        <v>0</v>
      </c>
      <c r="AS262" t="s">
        <v>3</v>
      </c>
      <c r="AT262">
        <v>0.04</v>
      </c>
      <c r="AU262" t="s">
        <v>3</v>
      </c>
      <c r="AV262">
        <v>0</v>
      </c>
      <c r="AW262">
        <v>2</v>
      </c>
      <c r="AX262">
        <v>39269991</v>
      </c>
      <c r="AY262">
        <v>1</v>
      </c>
      <c r="AZ262">
        <v>0</v>
      </c>
      <c r="BA262">
        <v>252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Y262*Source!I163</f>
        <v>0.04</v>
      </c>
      <c r="CY262">
        <f>AB262</f>
        <v>680.9</v>
      </c>
      <c r="CZ262">
        <f>AF262</f>
        <v>111.99</v>
      </c>
      <c r="DA262">
        <f>AJ262</f>
        <v>6.08</v>
      </c>
      <c r="DB262">
        <v>0</v>
      </c>
    </row>
    <row r="263" spans="1:106" x14ac:dyDescent="0.2">
      <c r="A263">
        <f>ROW(Source!A163)</f>
        <v>163</v>
      </c>
      <c r="B263">
        <v>39269648</v>
      </c>
      <c r="C263">
        <v>39269971</v>
      </c>
      <c r="D263">
        <v>36883554</v>
      </c>
      <c r="E263">
        <v>1</v>
      </c>
      <c r="F263">
        <v>1</v>
      </c>
      <c r="G263">
        <v>1</v>
      </c>
      <c r="H263">
        <v>2</v>
      </c>
      <c r="I263" t="s">
        <v>895</v>
      </c>
      <c r="J263" t="s">
        <v>896</v>
      </c>
      <c r="K263" t="s">
        <v>897</v>
      </c>
      <c r="L263">
        <v>1368</v>
      </c>
      <c r="N263">
        <v>1011</v>
      </c>
      <c r="O263" t="s">
        <v>884</v>
      </c>
      <c r="P263" t="s">
        <v>884</v>
      </c>
      <c r="Q263">
        <v>1</v>
      </c>
      <c r="W263">
        <v>0</v>
      </c>
      <c r="X263">
        <v>1372534845</v>
      </c>
      <c r="Y263">
        <v>0.03</v>
      </c>
      <c r="AA263">
        <v>0</v>
      </c>
      <c r="AB263">
        <v>399.52</v>
      </c>
      <c r="AC263">
        <v>11.6</v>
      </c>
      <c r="AD263">
        <v>0</v>
      </c>
      <c r="AE263">
        <v>0</v>
      </c>
      <c r="AF263">
        <v>65.709999999999994</v>
      </c>
      <c r="AG263">
        <v>11.6</v>
      </c>
      <c r="AH263">
        <v>0</v>
      </c>
      <c r="AI263">
        <v>1</v>
      </c>
      <c r="AJ263">
        <v>6.08</v>
      </c>
      <c r="AK263">
        <v>1</v>
      </c>
      <c r="AL263">
        <v>1</v>
      </c>
      <c r="AN263">
        <v>0</v>
      </c>
      <c r="AO263">
        <v>1</v>
      </c>
      <c r="AP263">
        <v>0</v>
      </c>
      <c r="AQ263">
        <v>0</v>
      </c>
      <c r="AR263">
        <v>0</v>
      </c>
      <c r="AS263" t="s">
        <v>3</v>
      </c>
      <c r="AT263">
        <v>0.03</v>
      </c>
      <c r="AU263" t="s">
        <v>3</v>
      </c>
      <c r="AV263">
        <v>0</v>
      </c>
      <c r="AW263">
        <v>2</v>
      </c>
      <c r="AX263">
        <v>39269992</v>
      </c>
      <c r="AY263">
        <v>1</v>
      </c>
      <c r="AZ263">
        <v>0</v>
      </c>
      <c r="BA263">
        <v>253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Y263*Source!I163</f>
        <v>0.03</v>
      </c>
      <c r="CY263">
        <f>AB263</f>
        <v>399.52</v>
      </c>
      <c r="CZ263">
        <f>AF263</f>
        <v>65.709999999999994</v>
      </c>
      <c r="DA263">
        <f>AJ263</f>
        <v>6.08</v>
      </c>
      <c r="DB263">
        <v>0</v>
      </c>
    </row>
    <row r="264" spans="1:106" x14ac:dyDescent="0.2">
      <c r="A264">
        <f>ROW(Source!A163)</f>
        <v>163</v>
      </c>
      <c r="B264">
        <v>39269648</v>
      </c>
      <c r="C264">
        <v>39269971</v>
      </c>
      <c r="D264">
        <v>36883858</v>
      </c>
      <c r="E264">
        <v>1</v>
      </c>
      <c r="F264">
        <v>1</v>
      </c>
      <c r="G264">
        <v>1</v>
      </c>
      <c r="H264">
        <v>2</v>
      </c>
      <c r="I264" t="s">
        <v>898</v>
      </c>
      <c r="J264" t="s">
        <v>899</v>
      </c>
      <c r="K264" t="s">
        <v>900</v>
      </c>
      <c r="L264">
        <v>1368</v>
      </c>
      <c r="N264">
        <v>1011</v>
      </c>
      <c r="O264" t="s">
        <v>884</v>
      </c>
      <c r="P264" t="s">
        <v>884</v>
      </c>
      <c r="Q264">
        <v>1</v>
      </c>
      <c r="W264">
        <v>0</v>
      </c>
      <c r="X264">
        <v>-353815937</v>
      </c>
      <c r="Y264">
        <v>0.23</v>
      </c>
      <c r="AA264">
        <v>0</v>
      </c>
      <c r="AB264">
        <v>49.25</v>
      </c>
      <c r="AC264">
        <v>0</v>
      </c>
      <c r="AD264">
        <v>0</v>
      </c>
      <c r="AE264">
        <v>0</v>
      </c>
      <c r="AF264">
        <v>8.1</v>
      </c>
      <c r="AG264">
        <v>0</v>
      </c>
      <c r="AH264">
        <v>0</v>
      </c>
      <c r="AI264">
        <v>1</v>
      </c>
      <c r="AJ264">
        <v>6.08</v>
      </c>
      <c r="AK264">
        <v>1</v>
      </c>
      <c r="AL264">
        <v>1</v>
      </c>
      <c r="AN264">
        <v>0</v>
      </c>
      <c r="AO264">
        <v>1</v>
      </c>
      <c r="AP264">
        <v>0</v>
      </c>
      <c r="AQ264">
        <v>0</v>
      </c>
      <c r="AR264">
        <v>0</v>
      </c>
      <c r="AS264" t="s">
        <v>3</v>
      </c>
      <c r="AT264">
        <v>0.23</v>
      </c>
      <c r="AU264" t="s">
        <v>3</v>
      </c>
      <c r="AV264">
        <v>0</v>
      </c>
      <c r="AW264">
        <v>2</v>
      </c>
      <c r="AX264">
        <v>39269993</v>
      </c>
      <c r="AY264">
        <v>1</v>
      </c>
      <c r="AZ264">
        <v>0</v>
      </c>
      <c r="BA264">
        <v>254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Y264*Source!I163</f>
        <v>0.23</v>
      </c>
      <c r="CY264">
        <f>AB264</f>
        <v>49.25</v>
      </c>
      <c r="CZ264">
        <f>AF264</f>
        <v>8.1</v>
      </c>
      <c r="DA264">
        <f>AJ264</f>
        <v>6.08</v>
      </c>
      <c r="DB264">
        <v>0</v>
      </c>
    </row>
    <row r="265" spans="1:106" x14ac:dyDescent="0.2">
      <c r="A265">
        <f>ROW(Source!A163)</f>
        <v>163</v>
      </c>
      <c r="B265">
        <v>39269648</v>
      </c>
      <c r="C265">
        <v>39269971</v>
      </c>
      <c r="D265">
        <v>36884589</v>
      </c>
      <c r="E265">
        <v>1</v>
      </c>
      <c r="F265">
        <v>1</v>
      </c>
      <c r="G265">
        <v>1</v>
      </c>
      <c r="H265">
        <v>2</v>
      </c>
      <c r="I265" t="s">
        <v>1078</v>
      </c>
      <c r="J265" t="s">
        <v>1079</v>
      </c>
      <c r="K265" t="s">
        <v>1080</v>
      </c>
      <c r="L265">
        <v>1368</v>
      </c>
      <c r="N265">
        <v>1011</v>
      </c>
      <c r="O265" t="s">
        <v>884</v>
      </c>
      <c r="P265" t="s">
        <v>884</v>
      </c>
      <c r="Q265">
        <v>1</v>
      </c>
      <c r="W265">
        <v>0</v>
      </c>
      <c r="X265">
        <v>917395980</v>
      </c>
      <c r="Y265">
        <v>0.53</v>
      </c>
      <c r="AA265">
        <v>0</v>
      </c>
      <c r="AB265">
        <v>14.35</v>
      </c>
      <c r="AC265">
        <v>0</v>
      </c>
      <c r="AD265">
        <v>0</v>
      </c>
      <c r="AE265">
        <v>0</v>
      </c>
      <c r="AF265">
        <v>2.36</v>
      </c>
      <c r="AG265">
        <v>0</v>
      </c>
      <c r="AH265">
        <v>0</v>
      </c>
      <c r="AI265">
        <v>1</v>
      </c>
      <c r="AJ265">
        <v>6.08</v>
      </c>
      <c r="AK265">
        <v>1</v>
      </c>
      <c r="AL265">
        <v>1</v>
      </c>
      <c r="AN265">
        <v>0</v>
      </c>
      <c r="AO265">
        <v>1</v>
      </c>
      <c r="AP265">
        <v>0</v>
      </c>
      <c r="AQ265">
        <v>0</v>
      </c>
      <c r="AR265">
        <v>0</v>
      </c>
      <c r="AS265" t="s">
        <v>3</v>
      </c>
      <c r="AT265">
        <v>0.53</v>
      </c>
      <c r="AU265" t="s">
        <v>3</v>
      </c>
      <c r="AV265">
        <v>0</v>
      </c>
      <c r="AW265">
        <v>2</v>
      </c>
      <c r="AX265">
        <v>39269994</v>
      </c>
      <c r="AY265">
        <v>1</v>
      </c>
      <c r="AZ265">
        <v>0</v>
      </c>
      <c r="BA265">
        <v>255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Y265*Source!I163</f>
        <v>0.53</v>
      </c>
      <c r="CY265">
        <f>AB265</f>
        <v>14.35</v>
      </c>
      <c r="CZ265">
        <f>AF265</f>
        <v>2.36</v>
      </c>
      <c r="DA265">
        <f>AJ265</f>
        <v>6.08</v>
      </c>
      <c r="DB265">
        <v>0</v>
      </c>
    </row>
    <row r="266" spans="1:106" x14ac:dyDescent="0.2">
      <c r="A266">
        <f>ROW(Source!A163)</f>
        <v>163</v>
      </c>
      <c r="B266">
        <v>39269648</v>
      </c>
      <c r="C266">
        <v>39269971</v>
      </c>
      <c r="D266">
        <v>36803256</v>
      </c>
      <c r="E266">
        <v>1</v>
      </c>
      <c r="F266">
        <v>1</v>
      </c>
      <c r="G266">
        <v>1</v>
      </c>
      <c r="H266">
        <v>3</v>
      </c>
      <c r="I266" t="s">
        <v>914</v>
      </c>
      <c r="J266" t="s">
        <v>915</v>
      </c>
      <c r="K266" t="s">
        <v>916</v>
      </c>
      <c r="L266">
        <v>1348</v>
      </c>
      <c r="N266">
        <v>1009</v>
      </c>
      <c r="O266" t="s">
        <v>219</v>
      </c>
      <c r="P266" t="s">
        <v>219</v>
      </c>
      <c r="Q266">
        <v>1000</v>
      </c>
      <c r="W266">
        <v>0</v>
      </c>
      <c r="X266">
        <v>-714836380</v>
      </c>
      <c r="Y266">
        <v>1.2E-4</v>
      </c>
      <c r="AA266">
        <v>62715.26</v>
      </c>
      <c r="AB266">
        <v>0</v>
      </c>
      <c r="AC266">
        <v>0</v>
      </c>
      <c r="AD266">
        <v>0</v>
      </c>
      <c r="AE266">
        <v>10315.01</v>
      </c>
      <c r="AF266">
        <v>0</v>
      </c>
      <c r="AG266">
        <v>0</v>
      </c>
      <c r="AH266">
        <v>0</v>
      </c>
      <c r="AI266">
        <v>6.08</v>
      </c>
      <c r="AJ266">
        <v>1</v>
      </c>
      <c r="AK266">
        <v>1</v>
      </c>
      <c r="AL266">
        <v>1</v>
      </c>
      <c r="AN266">
        <v>0</v>
      </c>
      <c r="AO266">
        <v>1</v>
      </c>
      <c r="AP266">
        <v>0</v>
      </c>
      <c r="AQ266">
        <v>0</v>
      </c>
      <c r="AR266">
        <v>0</v>
      </c>
      <c r="AS266" t="s">
        <v>3</v>
      </c>
      <c r="AT266">
        <v>1.2E-4</v>
      </c>
      <c r="AU266" t="s">
        <v>3</v>
      </c>
      <c r="AV266">
        <v>0</v>
      </c>
      <c r="AW266">
        <v>2</v>
      </c>
      <c r="AX266">
        <v>39269995</v>
      </c>
      <c r="AY266">
        <v>1</v>
      </c>
      <c r="AZ266">
        <v>0</v>
      </c>
      <c r="BA266">
        <v>256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Y266*Source!I163</f>
        <v>1.2E-4</v>
      </c>
      <c r="CY266">
        <f t="shared" ref="CY266:CY276" si="36">AA266</f>
        <v>62715.26</v>
      </c>
      <c r="CZ266">
        <f t="shared" ref="CZ266:CZ276" si="37">AE266</f>
        <v>10315.01</v>
      </c>
      <c r="DA266">
        <f t="shared" ref="DA266:DA276" si="38">AI266</f>
        <v>6.08</v>
      </c>
      <c r="DB266">
        <v>0</v>
      </c>
    </row>
    <row r="267" spans="1:106" x14ac:dyDescent="0.2">
      <c r="A267">
        <f>ROW(Source!A163)</f>
        <v>163</v>
      </c>
      <c r="B267">
        <v>39269648</v>
      </c>
      <c r="C267">
        <v>39269971</v>
      </c>
      <c r="D267">
        <v>36804441</v>
      </c>
      <c r="E267">
        <v>1</v>
      </c>
      <c r="F267">
        <v>1</v>
      </c>
      <c r="G267">
        <v>1</v>
      </c>
      <c r="H267">
        <v>3</v>
      </c>
      <c r="I267" t="s">
        <v>1081</v>
      </c>
      <c r="J267" t="s">
        <v>1082</v>
      </c>
      <c r="K267" t="s">
        <v>1083</v>
      </c>
      <c r="L267">
        <v>1346</v>
      </c>
      <c r="N267">
        <v>1009</v>
      </c>
      <c r="O267" t="s">
        <v>260</v>
      </c>
      <c r="P267" t="s">
        <v>260</v>
      </c>
      <c r="Q267">
        <v>1</v>
      </c>
      <c r="W267">
        <v>0</v>
      </c>
      <c r="X267">
        <v>-611590115</v>
      </c>
      <c r="Y267">
        <v>0.23780000000000001</v>
      </c>
      <c r="AA267">
        <v>156.62</v>
      </c>
      <c r="AB267">
        <v>0</v>
      </c>
      <c r="AC267">
        <v>0</v>
      </c>
      <c r="AD267">
        <v>0</v>
      </c>
      <c r="AE267">
        <v>25.76</v>
      </c>
      <c r="AF267">
        <v>0</v>
      </c>
      <c r="AG267">
        <v>0</v>
      </c>
      <c r="AH267">
        <v>0</v>
      </c>
      <c r="AI267">
        <v>6.08</v>
      </c>
      <c r="AJ267">
        <v>1</v>
      </c>
      <c r="AK267">
        <v>1</v>
      </c>
      <c r="AL267">
        <v>1</v>
      </c>
      <c r="AN267">
        <v>0</v>
      </c>
      <c r="AO267">
        <v>1</v>
      </c>
      <c r="AP267">
        <v>0</v>
      </c>
      <c r="AQ267">
        <v>0</v>
      </c>
      <c r="AR267">
        <v>0</v>
      </c>
      <c r="AS267" t="s">
        <v>3</v>
      </c>
      <c r="AT267">
        <v>0.23780000000000001</v>
      </c>
      <c r="AU267" t="s">
        <v>3</v>
      </c>
      <c r="AV267">
        <v>0</v>
      </c>
      <c r="AW267">
        <v>2</v>
      </c>
      <c r="AX267">
        <v>39269996</v>
      </c>
      <c r="AY267">
        <v>1</v>
      </c>
      <c r="AZ267">
        <v>0</v>
      </c>
      <c r="BA267">
        <v>257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Y267*Source!I163</f>
        <v>0.23780000000000001</v>
      </c>
      <c r="CY267">
        <f t="shared" si="36"/>
        <v>156.62</v>
      </c>
      <c r="CZ267">
        <f t="shared" si="37"/>
        <v>25.76</v>
      </c>
      <c r="DA267">
        <f t="shared" si="38"/>
        <v>6.08</v>
      </c>
      <c r="DB267">
        <v>0</v>
      </c>
    </row>
    <row r="268" spans="1:106" x14ac:dyDescent="0.2">
      <c r="A268">
        <f>ROW(Source!A163)</f>
        <v>163</v>
      </c>
      <c r="B268">
        <v>39269648</v>
      </c>
      <c r="C268">
        <v>39269971</v>
      </c>
      <c r="D268">
        <v>36823298</v>
      </c>
      <c r="E268">
        <v>1</v>
      </c>
      <c r="F268">
        <v>1</v>
      </c>
      <c r="G268">
        <v>1</v>
      </c>
      <c r="H268">
        <v>3</v>
      </c>
      <c r="I268" t="s">
        <v>1084</v>
      </c>
      <c r="J268" t="s">
        <v>1085</v>
      </c>
      <c r="K268" t="s">
        <v>1086</v>
      </c>
      <c r="L268">
        <v>1346</v>
      </c>
      <c r="N268">
        <v>1009</v>
      </c>
      <c r="O268" t="s">
        <v>260</v>
      </c>
      <c r="P268" t="s">
        <v>260</v>
      </c>
      <c r="Q268">
        <v>1</v>
      </c>
      <c r="W268">
        <v>0</v>
      </c>
      <c r="X268">
        <v>-1746583631</v>
      </c>
      <c r="Y268">
        <v>3</v>
      </c>
      <c r="AA268">
        <v>76.61</v>
      </c>
      <c r="AB268">
        <v>0</v>
      </c>
      <c r="AC268">
        <v>0</v>
      </c>
      <c r="AD268">
        <v>0</v>
      </c>
      <c r="AE268">
        <v>12.6</v>
      </c>
      <c r="AF268">
        <v>0</v>
      </c>
      <c r="AG268">
        <v>0</v>
      </c>
      <c r="AH268">
        <v>0</v>
      </c>
      <c r="AI268">
        <v>6.08</v>
      </c>
      <c r="AJ268">
        <v>1</v>
      </c>
      <c r="AK268">
        <v>1</v>
      </c>
      <c r="AL268">
        <v>1</v>
      </c>
      <c r="AN268">
        <v>0</v>
      </c>
      <c r="AO268">
        <v>1</v>
      </c>
      <c r="AP268">
        <v>0</v>
      </c>
      <c r="AQ268">
        <v>0</v>
      </c>
      <c r="AR268">
        <v>0</v>
      </c>
      <c r="AS268" t="s">
        <v>3</v>
      </c>
      <c r="AT268">
        <v>3</v>
      </c>
      <c r="AU268" t="s">
        <v>3</v>
      </c>
      <c r="AV268">
        <v>0</v>
      </c>
      <c r="AW268">
        <v>2</v>
      </c>
      <c r="AX268">
        <v>39269997</v>
      </c>
      <c r="AY268">
        <v>1</v>
      </c>
      <c r="AZ268">
        <v>0</v>
      </c>
      <c r="BA268">
        <v>258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Y268*Source!I163</f>
        <v>3</v>
      </c>
      <c r="CY268">
        <f t="shared" si="36"/>
        <v>76.61</v>
      </c>
      <c r="CZ268">
        <f t="shared" si="37"/>
        <v>12.6</v>
      </c>
      <c r="DA268">
        <f t="shared" si="38"/>
        <v>6.08</v>
      </c>
      <c r="DB268">
        <v>0</v>
      </c>
    </row>
    <row r="269" spans="1:106" x14ac:dyDescent="0.2">
      <c r="A269">
        <f>ROW(Source!A163)</f>
        <v>163</v>
      </c>
      <c r="B269">
        <v>39269648</v>
      </c>
      <c r="C269">
        <v>39269971</v>
      </c>
      <c r="D269">
        <v>36825911</v>
      </c>
      <c r="E269">
        <v>1</v>
      </c>
      <c r="F269">
        <v>1</v>
      </c>
      <c r="G269">
        <v>1</v>
      </c>
      <c r="H269">
        <v>3</v>
      </c>
      <c r="I269" t="s">
        <v>1087</v>
      </c>
      <c r="J269" t="s">
        <v>1088</v>
      </c>
      <c r="K269" t="s">
        <v>1089</v>
      </c>
      <c r="L269">
        <v>1348</v>
      </c>
      <c r="N269">
        <v>1009</v>
      </c>
      <c r="O269" t="s">
        <v>219</v>
      </c>
      <c r="P269" t="s">
        <v>219</v>
      </c>
      <c r="Q269">
        <v>1000</v>
      </c>
      <c r="W269">
        <v>0</v>
      </c>
      <c r="X269">
        <v>1731251083</v>
      </c>
      <c r="Y269">
        <v>7.0000000000000001E-3</v>
      </c>
      <c r="AA269">
        <v>41555.64</v>
      </c>
      <c r="AB269">
        <v>0</v>
      </c>
      <c r="AC269">
        <v>0</v>
      </c>
      <c r="AD269">
        <v>0</v>
      </c>
      <c r="AE269">
        <v>6834.81</v>
      </c>
      <c r="AF269">
        <v>0</v>
      </c>
      <c r="AG269">
        <v>0</v>
      </c>
      <c r="AH269">
        <v>0</v>
      </c>
      <c r="AI269">
        <v>6.08</v>
      </c>
      <c r="AJ269">
        <v>1</v>
      </c>
      <c r="AK269">
        <v>1</v>
      </c>
      <c r="AL269">
        <v>1</v>
      </c>
      <c r="AN269">
        <v>0</v>
      </c>
      <c r="AO269">
        <v>1</v>
      </c>
      <c r="AP269">
        <v>0</v>
      </c>
      <c r="AQ269">
        <v>0</v>
      </c>
      <c r="AR269">
        <v>0</v>
      </c>
      <c r="AS269" t="s">
        <v>3</v>
      </c>
      <c r="AT269">
        <v>7.0000000000000001E-3</v>
      </c>
      <c r="AU269" t="s">
        <v>3</v>
      </c>
      <c r="AV269">
        <v>0</v>
      </c>
      <c r="AW269">
        <v>2</v>
      </c>
      <c r="AX269">
        <v>39269998</v>
      </c>
      <c r="AY269">
        <v>1</v>
      </c>
      <c r="AZ269">
        <v>0</v>
      </c>
      <c r="BA269">
        <v>259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Y269*Source!I163</f>
        <v>7.0000000000000001E-3</v>
      </c>
      <c r="CY269">
        <f t="shared" si="36"/>
        <v>41555.64</v>
      </c>
      <c r="CZ269">
        <f t="shared" si="37"/>
        <v>6834.81</v>
      </c>
      <c r="DA269">
        <f t="shared" si="38"/>
        <v>6.08</v>
      </c>
      <c r="DB269">
        <v>0</v>
      </c>
    </row>
    <row r="270" spans="1:106" x14ac:dyDescent="0.2">
      <c r="A270">
        <f>ROW(Source!A163)</f>
        <v>163</v>
      </c>
      <c r="B270">
        <v>39269648</v>
      </c>
      <c r="C270">
        <v>39269971</v>
      </c>
      <c r="D270">
        <v>36837948</v>
      </c>
      <c r="E270">
        <v>1</v>
      </c>
      <c r="F270">
        <v>1</v>
      </c>
      <c r="G270">
        <v>1</v>
      </c>
      <c r="H270">
        <v>3</v>
      </c>
      <c r="I270" t="s">
        <v>1090</v>
      </c>
      <c r="J270" t="s">
        <v>1091</v>
      </c>
      <c r="K270" t="s">
        <v>1092</v>
      </c>
      <c r="L270">
        <v>1348</v>
      </c>
      <c r="N270">
        <v>1009</v>
      </c>
      <c r="O270" t="s">
        <v>219</v>
      </c>
      <c r="P270" t="s">
        <v>219</v>
      </c>
      <c r="Q270">
        <v>1000</v>
      </c>
      <c r="W270">
        <v>0</v>
      </c>
      <c r="X270">
        <v>-1655298345</v>
      </c>
      <c r="Y270">
        <v>1.0000000000000001E-5</v>
      </c>
      <c r="AA270">
        <v>94969.600000000006</v>
      </c>
      <c r="AB270">
        <v>0</v>
      </c>
      <c r="AC270">
        <v>0</v>
      </c>
      <c r="AD270">
        <v>0</v>
      </c>
      <c r="AE270">
        <v>15620</v>
      </c>
      <c r="AF270">
        <v>0</v>
      </c>
      <c r="AG270">
        <v>0</v>
      </c>
      <c r="AH270">
        <v>0</v>
      </c>
      <c r="AI270">
        <v>6.08</v>
      </c>
      <c r="AJ270">
        <v>1</v>
      </c>
      <c r="AK270">
        <v>1</v>
      </c>
      <c r="AL270">
        <v>1</v>
      </c>
      <c r="AN270">
        <v>0</v>
      </c>
      <c r="AO270">
        <v>1</v>
      </c>
      <c r="AP270">
        <v>0</v>
      </c>
      <c r="AQ270">
        <v>0</v>
      </c>
      <c r="AR270">
        <v>0</v>
      </c>
      <c r="AS270" t="s">
        <v>3</v>
      </c>
      <c r="AT270">
        <v>1.0000000000000001E-5</v>
      </c>
      <c r="AU270" t="s">
        <v>3</v>
      </c>
      <c r="AV270">
        <v>0</v>
      </c>
      <c r="AW270">
        <v>2</v>
      </c>
      <c r="AX270">
        <v>39269999</v>
      </c>
      <c r="AY270">
        <v>1</v>
      </c>
      <c r="AZ270">
        <v>0</v>
      </c>
      <c r="BA270">
        <v>260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Y270*Source!I163</f>
        <v>1.0000000000000001E-5</v>
      </c>
      <c r="CY270">
        <f t="shared" si="36"/>
        <v>94969.600000000006</v>
      </c>
      <c r="CZ270">
        <f t="shared" si="37"/>
        <v>15620</v>
      </c>
      <c r="DA270">
        <f t="shared" si="38"/>
        <v>6.08</v>
      </c>
      <c r="DB270">
        <v>0</v>
      </c>
    </row>
    <row r="271" spans="1:106" x14ac:dyDescent="0.2">
      <c r="A271">
        <f>ROW(Source!A163)</f>
        <v>163</v>
      </c>
      <c r="B271">
        <v>39269648</v>
      </c>
      <c r="C271">
        <v>39269971</v>
      </c>
      <c r="D271">
        <v>36838583</v>
      </c>
      <c r="E271">
        <v>1</v>
      </c>
      <c r="F271">
        <v>1</v>
      </c>
      <c r="G271">
        <v>1</v>
      </c>
      <c r="H271">
        <v>3</v>
      </c>
      <c r="I271" t="s">
        <v>1093</v>
      </c>
      <c r="J271" t="s">
        <v>1094</v>
      </c>
      <c r="K271" t="s">
        <v>1095</v>
      </c>
      <c r="L271">
        <v>1348</v>
      </c>
      <c r="N271">
        <v>1009</v>
      </c>
      <c r="O271" t="s">
        <v>219</v>
      </c>
      <c r="P271" t="s">
        <v>219</v>
      </c>
      <c r="Q271">
        <v>1000</v>
      </c>
      <c r="W271">
        <v>0</v>
      </c>
      <c r="X271">
        <v>1149200523</v>
      </c>
      <c r="Y271">
        <v>2.0000000000000002E-5</v>
      </c>
      <c r="AA271">
        <v>172066.43</v>
      </c>
      <c r="AB271">
        <v>0</v>
      </c>
      <c r="AC271">
        <v>0</v>
      </c>
      <c r="AD271">
        <v>0</v>
      </c>
      <c r="AE271">
        <v>28300.400000000001</v>
      </c>
      <c r="AF271">
        <v>0</v>
      </c>
      <c r="AG271">
        <v>0</v>
      </c>
      <c r="AH271">
        <v>0</v>
      </c>
      <c r="AI271">
        <v>6.08</v>
      </c>
      <c r="AJ271">
        <v>1</v>
      </c>
      <c r="AK271">
        <v>1</v>
      </c>
      <c r="AL271">
        <v>1</v>
      </c>
      <c r="AN271">
        <v>0</v>
      </c>
      <c r="AO271">
        <v>1</v>
      </c>
      <c r="AP271">
        <v>0</v>
      </c>
      <c r="AQ271">
        <v>0</v>
      </c>
      <c r="AR271">
        <v>0</v>
      </c>
      <c r="AS271" t="s">
        <v>3</v>
      </c>
      <c r="AT271">
        <v>2.0000000000000002E-5</v>
      </c>
      <c r="AU271" t="s">
        <v>3</v>
      </c>
      <c r="AV271">
        <v>0</v>
      </c>
      <c r="AW271">
        <v>2</v>
      </c>
      <c r="AX271">
        <v>39270000</v>
      </c>
      <c r="AY271">
        <v>1</v>
      </c>
      <c r="AZ271">
        <v>0</v>
      </c>
      <c r="BA271">
        <v>261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Y271*Source!I163</f>
        <v>2.0000000000000002E-5</v>
      </c>
      <c r="CY271">
        <f t="shared" si="36"/>
        <v>172066.43</v>
      </c>
      <c r="CZ271">
        <f t="shared" si="37"/>
        <v>28300.400000000001</v>
      </c>
      <c r="DA271">
        <f t="shared" si="38"/>
        <v>6.08</v>
      </c>
      <c r="DB271">
        <v>0</v>
      </c>
    </row>
    <row r="272" spans="1:106" x14ac:dyDescent="0.2">
      <c r="A272">
        <f>ROW(Source!A163)</f>
        <v>163</v>
      </c>
      <c r="B272">
        <v>39269648</v>
      </c>
      <c r="C272">
        <v>39269971</v>
      </c>
      <c r="D272">
        <v>36839146</v>
      </c>
      <c r="E272">
        <v>1</v>
      </c>
      <c r="F272">
        <v>1</v>
      </c>
      <c r="G272">
        <v>1</v>
      </c>
      <c r="H272">
        <v>3</v>
      </c>
      <c r="I272" t="s">
        <v>1096</v>
      </c>
      <c r="J272" t="s">
        <v>1097</v>
      </c>
      <c r="K272" t="s">
        <v>1098</v>
      </c>
      <c r="L272">
        <v>1348</v>
      </c>
      <c r="N272">
        <v>1009</v>
      </c>
      <c r="O272" t="s">
        <v>219</v>
      </c>
      <c r="P272" t="s">
        <v>219</v>
      </c>
      <c r="Q272">
        <v>1000</v>
      </c>
      <c r="W272">
        <v>0</v>
      </c>
      <c r="X272">
        <v>-639604785</v>
      </c>
      <c r="Y272">
        <v>1.0000000000000001E-5</v>
      </c>
      <c r="AA272">
        <v>57273.599999999999</v>
      </c>
      <c r="AB272">
        <v>0</v>
      </c>
      <c r="AC272">
        <v>0</v>
      </c>
      <c r="AD272">
        <v>0</v>
      </c>
      <c r="AE272">
        <v>9420</v>
      </c>
      <c r="AF272">
        <v>0</v>
      </c>
      <c r="AG272">
        <v>0</v>
      </c>
      <c r="AH272">
        <v>0</v>
      </c>
      <c r="AI272">
        <v>6.08</v>
      </c>
      <c r="AJ272">
        <v>1</v>
      </c>
      <c r="AK272">
        <v>1</v>
      </c>
      <c r="AL272">
        <v>1</v>
      </c>
      <c r="AN272">
        <v>0</v>
      </c>
      <c r="AO272">
        <v>1</v>
      </c>
      <c r="AP272">
        <v>0</v>
      </c>
      <c r="AQ272">
        <v>0</v>
      </c>
      <c r="AR272">
        <v>0</v>
      </c>
      <c r="AS272" t="s">
        <v>3</v>
      </c>
      <c r="AT272">
        <v>1.0000000000000001E-5</v>
      </c>
      <c r="AU272" t="s">
        <v>3</v>
      </c>
      <c r="AV272">
        <v>0</v>
      </c>
      <c r="AW272">
        <v>2</v>
      </c>
      <c r="AX272">
        <v>39270001</v>
      </c>
      <c r="AY272">
        <v>1</v>
      </c>
      <c r="AZ272">
        <v>0</v>
      </c>
      <c r="BA272">
        <v>262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Y272*Source!I163</f>
        <v>1.0000000000000001E-5</v>
      </c>
      <c r="CY272">
        <f t="shared" si="36"/>
        <v>57273.599999999999</v>
      </c>
      <c r="CZ272">
        <f t="shared" si="37"/>
        <v>9420</v>
      </c>
      <c r="DA272">
        <f t="shared" si="38"/>
        <v>6.08</v>
      </c>
      <c r="DB272">
        <v>0</v>
      </c>
    </row>
    <row r="273" spans="1:106" x14ac:dyDescent="0.2">
      <c r="A273">
        <f>ROW(Source!A163)</f>
        <v>163</v>
      </c>
      <c r="B273">
        <v>39269648</v>
      </c>
      <c r="C273">
        <v>39269971</v>
      </c>
      <c r="D273">
        <v>36839186</v>
      </c>
      <c r="E273">
        <v>1</v>
      </c>
      <c r="F273">
        <v>1</v>
      </c>
      <c r="G273">
        <v>1</v>
      </c>
      <c r="H273">
        <v>3</v>
      </c>
      <c r="I273" t="s">
        <v>1099</v>
      </c>
      <c r="J273" t="s">
        <v>1100</v>
      </c>
      <c r="K273" t="s">
        <v>1101</v>
      </c>
      <c r="L273">
        <v>1348</v>
      </c>
      <c r="N273">
        <v>1009</v>
      </c>
      <c r="O273" t="s">
        <v>219</v>
      </c>
      <c r="P273" t="s">
        <v>219</v>
      </c>
      <c r="Q273">
        <v>1000</v>
      </c>
      <c r="W273">
        <v>0</v>
      </c>
      <c r="X273">
        <v>-2124557522</v>
      </c>
      <c r="Y273">
        <v>1.0000000000000001E-5</v>
      </c>
      <c r="AA273">
        <v>40535.360000000001</v>
      </c>
      <c r="AB273">
        <v>0</v>
      </c>
      <c r="AC273">
        <v>0</v>
      </c>
      <c r="AD273">
        <v>0</v>
      </c>
      <c r="AE273">
        <v>6667</v>
      </c>
      <c r="AF273">
        <v>0</v>
      </c>
      <c r="AG273">
        <v>0</v>
      </c>
      <c r="AH273">
        <v>0</v>
      </c>
      <c r="AI273">
        <v>6.08</v>
      </c>
      <c r="AJ273">
        <v>1</v>
      </c>
      <c r="AK273">
        <v>1</v>
      </c>
      <c r="AL273">
        <v>1</v>
      </c>
      <c r="AN273">
        <v>0</v>
      </c>
      <c r="AO273">
        <v>1</v>
      </c>
      <c r="AP273">
        <v>0</v>
      </c>
      <c r="AQ273">
        <v>0</v>
      </c>
      <c r="AR273">
        <v>0</v>
      </c>
      <c r="AS273" t="s">
        <v>3</v>
      </c>
      <c r="AT273">
        <v>1.0000000000000001E-5</v>
      </c>
      <c r="AU273" t="s">
        <v>3</v>
      </c>
      <c r="AV273">
        <v>0</v>
      </c>
      <c r="AW273">
        <v>2</v>
      </c>
      <c r="AX273">
        <v>39270002</v>
      </c>
      <c r="AY273">
        <v>1</v>
      </c>
      <c r="AZ273">
        <v>0</v>
      </c>
      <c r="BA273">
        <v>263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Y273*Source!I163</f>
        <v>1.0000000000000001E-5</v>
      </c>
      <c r="CY273">
        <f t="shared" si="36"/>
        <v>40535.360000000001</v>
      </c>
      <c r="CZ273">
        <f t="shared" si="37"/>
        <v>6667</v>
      </c>
      <c r="DA273">
        <f t="shared" si="38"/>
        <v>6.08</v>
      </c>
      <c r="DB273">
        <v>0</v>
      </c>
    </row>
    <row r="274" spans="1:106" x14ac:dyDescent="0.2">
      <c r="A274">
        <f>ROW(Source!A163)</f>
        <v>163</v>
      </c>
      <c r="B274">
        <v>39269648</v>
      </c>
      <c r="C274">
        <v>39269971</v>
      </c>
      <c r="D274">
        <v>36871182</v>
      </c>
      <c r="E274">
        <v>1</v>
      </c>
      <c r="F274">
        <v>1</v>
      </c>
      <c r="G274">
        <v>1</v>
      </c>
      <c r="H274">
        <v>3</v>
      </c>
      <c r="I274" t="s">
        <v>1102</v>
      </c>
      <c r="J274" t="s">
        <v>1103</v>
      </c>
      <c r="K274" t="s">
        <v>1104</v>
      </c>
      <c r="L274">
        <v>1354</v>
      </c>
      <c r="N274">
        <v>1010</v>
      </c>
      <c r="O274" t="s">
        <v>94</v>
      </c>
      <c r="P274" t="s">
        <v>94</v>
      </c>
      <c r="Q274">
        <v>1</v>
      </c>
      <c r="W274">
        <v>0</v>
      </c>
      <c r="X274">
        <v>-604503558</v>
      </c>
      <c r="Y274">
        <v>10</v>
      </c>
      <c r="AA274">
        <v>1.64</v>
      </c>
      <c r="AB274">
        <v>0</v>
      </c>
      <c r="AC274">
        <v>0</v>
      </c>
      <c r="AD274">
        <v>0</v>
      </c>
      <c r="AE274">
        <v>0.27</v>
      </c>
      <c r="AF274">
        <v>0</v>
      </c>
      <c r="AG274">
        <v>0</v>
      </c>
      <c r="AH274">
        <v>0</v>
      </c>
      <c r="AI274">
        <v>6.08</v>
      </c>
      <c r="AJ274">
        <v>1</v>
      </c>
      <c r="AK274">
        <v>1</v>
      </c>
      <c r="AL274">
        <v>1</v>
      </c>
      <c r="AN274">
        <v>0</v>
      </c>
      <c r="AO274">
        <v>1</v>
      </c>
      <c r="AP274">
        <v>0</v>
      </c>
      <c r="AQ274">
        <v>0</v>
      </c>
      <c r="AR274">
        <v>0</v>
      </c>
      <c r="AS274" t="s">
        <v>3</v>
      </c>
      <c r="AT274">
        <v>10</v>
      </c>
      <c r="AU274" t="s">
        <v>3</v>
      </c>
      <c r="AV274">
        <v>0</v>
      </c>
      <c r="AW274">
        <v>2</v>
      </c>
      <c r="AX274">
        <v>39270003</v>
      </c>
      <c r="AY274">
        <v>1</v>
      </c>
      <c r="AZ274">
        <v>0</v>
      </c>
      <c r="BA274">
        <v>264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Y274*Source!I163</f>
        <v>10</v>
      </c>
      <c r="CY274">
        <f t="shared" si="36"/>
        <v>1.64</v>
      </c>
      <c r="CZ274">
        <f t="shared" si="37"/>
        <v>0.27</v>
      </c>
      <c r="DA274">
        <f t="shared" si="38"/>
        <v>6.08</v>
      </c>
      <c r="DB274">
        <v>0</v>
      </c>
    </row>
    <row r="275" spans="1:106" x14ac:dyDescent="0.2">
      <c r="A275">
        <f>ROW(Source!A163)</f>
        <v>163</v>
      </c>
      <c r="B275">
        <v>39269648</v>
      </c>
      <c r="C275">
        <v>39269971</v>
      </c>
      <c r="D275">
        <v>36874356</v>
      </c>
      <c r="E275">
        <v>1</v>
      </c>
      <c r="F275">
        <v>1</v>
      </c>
      <c r="G275">
        <v>1</v>
      </c>
      <c r="H275">
        <v>3</v>
      </c>
      <c r="I275" t="s">
        <v>520</v>
      </c>
      <c r="J275" t="s">
        <v>522</v>
      </c>
      <c r="K275" t="s">
        <v>521</v>
      </c>
      <c r="L275">
        <v>1354</v>
      </c>
      <c r="N275">
        <v>1010</v>
      </c>
      <c r="O275" t="s">
        <v>94</v>
      </c>
      <c r="P275" t="s">
        <v>94</v>
      </c>
      <c r="Q275">
        <v>1</v>
      </c>
      <c r="W275">
        <v>0</v>
      </c>
      <c r="X275">
        <v>675020227</v>
      </c>
      <c r="Y275">
        <v>1</v>
      </c>
      <c r="AA275">
        <v>36393.120000000003</v>
      </c>
      <c r="AB275">
        <v>0</v>
      </c>
      <c r="AC275">
        <v>0</v>
      </c>
      <c r="AD275">
        <v>0</v>
      </c>
      <c r="AE275">
        <v>5985.71</v>
      </c>
      <c r="AF275">
        <v>0</v>
      </c>
      <c r="AG275">
        <v>0</v>
      </c>
      <c r="AH275">
        <v>0</v>
      </c>
      <c r="AI275">
        <v>6.08</v>
      </c>
      <c r="AJ275">
        <v>1</v>
      </c>
      <c r="AK275">
        <v>1</v>
      </c>
      <c r="AL275">
        <v>1</v>
      </c>
      <c r="AN275">
        <v>0</v>
      </c>
      <c r="AO275">
        <v>0</v>
      </c>
      <c r="AP275">
        <v>0</v>
      </c>
      <c r="AQ275">
        <v>0</v>
      </c>
      <c r="AR275">
        <v>0</v>
      </c>
      <c r="AS275" t="s">
        <v>3</v>
      </c>
      <c r="AT275">
        <v>1</v>
      </c>
      <c r="AU275" t="s">
        <v>3</v>
      </c>
      <c r="AV275">
        <v>0</v>
      </c>
      <c r="AW275">
        <v>1</v>
      </c>
      <c r="AX275">
        <v>-1</v>
      </c>
      <c r="AY275">
        <v>0</v>
      </c>
      <c r="AZ275">
        <v>0</v>
      </c>
      <c r="BA275" t="s">
        <v>3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Y275*Source!I163</f>
        <v>1</v>
      </c>
      <c r="CY275">
        <f t="shared" si="36"/>
        <v>36393.120000000003</v>
      </c>
      <c r="CZ275">
        <f t="shared" si="37"/>
        <v>5985.71</v>
      </c>
      <c r="DA275">
        <f t="shared" si="38"/>
        <v>6.08</v>
      </c>
      <c r="DB275">
        <v>0</v>
      </c>
    </row>
    <row r="276" spans="1:106" x14ac:dyDescent="0.2">
      <c r="A276">
        <f>ROW(Source!A163)</f>
        <v>163</v>
      </c>
      <c r="B276">
        <v>39269648</v>
      </c>
      <c r="C276">
        <v>39269971</v>
      </c>
      <c r="D276">
        <v>36799065</v>
      </c>
      <c r="E276">
        <v>17</v>
      </c>
      <c r="F276">
        <v>1</v>
      </c>
      <c r="G276">
        <v>1</v>
      </c>
      <c r="H276">
        <v>3</v>
      </c>
      <c r="I276" t="s">
        <v>1062</v>
      </c>
      <c r="J276" t="s">
        <v>3</v>
      </c>
      <c r="K276" t="s">
        <v>1063</v>
      </c>
      <c r="L276">
        <v>1374</v>
      </c>
      <c r="N276">
        <v>1013</v>
      </c>
      <c r="O276" t="s">
        <v>1064</v>
      </c>
      <c r="P276" t="s">
        <v>1064</v>
      </c>
      <c r="Q276">
        <v>1</v>
      </c>
      <c r="W276">
        <v>0</v>
      </c>
      <c r="X276">
        <v>-1731369543</v>
      </c>
      <c r="Y276">
        <v>0.91</v>
      </c>
      <c r="AA276">
        <v>1</v>
      </c>
      <c r="AB276">
        <v>0</v>
      </c>
      <c r="AC276">
        <v>0</v>
      </c>
      <c r="AD276">
        <v>0</v>
      </c>
      <c r="AE276">
        <v>1</v>
      </c>
      <c r="AF276">
        <v>0</v>
      </c>
      <c r="AG276">
        <v>0</v>
      </c>
      <c r="AH276">
        <v>0</v>
      </c>
      <c r="AI276">
        <v>1</v>
      </c>
      <c r="AJ276">
        <v>1</v>
      </c>
      <c r="AK276">
        <v>1</v>
      </c>
      <c r="AL276">
        <v>1</v>
      </c>
      <c r="AN276">
        <v>0</v>
      </c>
      <c r="AO276">
        <v>1</v>
      </c>
      <c r="AP276">
        <v>0</v>
      </c>
      <c r="AQ276">
        <v>0</v>
      </c>
      <c r="AR276">
        <v>0</v>
      </c>
      <c r="AS276" t="s">
        <v>3</v>
      </c>
      <c r="AT276">
        <v>0.91</v>
      </c>
      <c r="AU276" t="s">
        <v>3</v>
      </c>
      <c r="AV276">
        <v>0</v>
      </c>
      <c r="AW276">
        <v>2</v>
      </c>
      <c r="AX276">
        <v>39270004</v>
      </c>
      <c r="AY276">
        <v>1</v>
      </c>
      <c r="AZ276">
        <v>0</v>
      </c>
      <c r="BA276">
        <v>265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Y276*Source!I163</f>
        <v>0.91</v>
      </c>
      <c r="CY276">
        <f t="shared" si="36"/>
        <v>1</v>
      </c>
      <c r="CZ276">
        <f t="shared" si="37"/>
        <v>1</v>
      </c>
      <c r="DA276">
        <f t="shared" si="38"/>
        <v>1</v>
      </c>
      <c r="DB276">
        <v>0</v>
      </c>
    </row>
    <row r="277" spans="1:106" x14ac:dyDescent="0.2">
      <c r="A277">
        <f>ROW(Source!A165)</f>
        <v>165</v>
      </c>
      <c r="B277">
        <v>39269648</v>
      </c>
      <c r="C277">
        <v>39270006</v>
      </c>
      <c r="D277">
        <v>37064878</v>
      </c>
      <c r="E277">
        <v>1</v>
      </c>
      <c r="F277">
        <v>1</v>
      </c>
      <c r="G277">
        <v>1</v>
      </c>
      <c r="H277">
        <v>1</v>
      </c>
      <c r="I277" t="s">
        <v>940</v>
      </c>
      <c r="J277" t="s">
        <v>3</v>
      </c>
      <c r="K277" t="s">
        <v>941</v>
      </c>
      <c r="L277">
        <v>1191</v>
      </c>
      <c r="N277">
        <v>1013</v>
      </c>
      <c r="O277" t="s">
        <v>878</v>
      </c>
      <c r="P277" t="s">
        <v>878</v>
      </c>
      <c r="Q277">
        <v>1</v>
      </c>
      <c r="W277">
        <v>0</v>
      </c>
      <c r="X277">
        <v>-1081351934</v>
      </c>
      <c r="Y277">
        <v>3.31</v>
      </c>
      <c r="AA277">
        <v>0</v>
      </c>
      <c r="AB277">
        <v>0</v>
      </c>
      <c r="AC277">
        <v>0</v>
      </c>
      <c r="AD277">
        <v>57.15</v>
      </c>
      <c r="AE277">
        <v>0</v>
      </c>
      <c r="AF277">
        <v>0</v>
      </c>
      <c r="AG277">
        <v>0</v>
      </c>
      <c r="AH277">
        <v>9.4</v>
      </c>
      <c r="AI277">
        <v>1</v>
      </c>
      <c r="AJ277">
        <v>1</v>
      </c>
      <c r="AK277">
        <v>1</v>
      </c>
      <c r="AL277">
        <v>6.08</v>
      </c>
      <c r="AN277">
        <v>0</v>
      </c>
      <c r="AO277">
        <v>1</v>
      </c>
      <c r="AP277">
        <v>0</v>
      </c>
      <c r="AQ277">
        <v>0</v>
      </c>
      <c r="AR277">
        <v>0</v>
      </c>
      <c r="AS277" t="s">
        <v>3</v>
      </c>
      <c r="AT277">
        <v>3.31</v>
      </c>
      <c r="AU277" t="s">
        <v>3</v>
      </c>
      <c r="AV277">
        <v>1</v>
      </c>
      <c r="AW277">
        <v>2</v>
      </c>
      <c r="AX277">
        <v>39270023</v>
      </c>
      <c r="AY277">
        <v>1</v>
      </c>
      <c r="AZ277">
        <v>0</v>
      </c>
      <c r="BA277">
        <v>266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Y277*Source!I165</f>
        <v>3.31</v>
      </c>
      <c r="CY277">
        <f>AD277</f>
        <v>57.15</v>
      </c>
      <c r="CZ277">
        <f>AH277</f>
        <v>9.4</v>
      </c>
      <c r="DA277">
        <f>AL277</f>
        <v>6.08</v>
      </c>
      <c r="DB277">
        <v>0</v>
      </c>
    </row>
    <row r="278" spans="1:106" x14ac:dyDescent="0.2">
      <c r="A278">
        <f>ROW(Source!A165)</f>
        <v>165</v>
      </c>
      <c r="B278">
        <v>39269648</v>
      </c>
      <c r="C278">
        <v>39270006</v>
      </c>
      <c r="D278">
        <v>36883858</v>
      </c>
      <c r="E278">
        <v>1</v>
      </c>
      <c r="F278">
        <v>1</v>
      </c>
      <c r="G278">
        <v>1</v>
      </c>
      <c r="H278">
        <v>2</v>
      </c>
      <c r="I278" t="s">
        <v>898</v>
      </c>
      <c r="J278" t="s">
        <v>899</v>
      </c>
      <c r="K278" t="s">
        <v>900</v>
      </c>
      <c r="L278">
        <v>1368</v>
      </c>
      <c r="N278">
        <v>1011</v>
      </c>
      <c r="O278" t="s">
        <v>884</v>
      </c>
      <c r="P278" t="s">
        <v>884</v>
      </c>
      <c r="Q278">
        <v>1</v>
      </c>
      <c r="W278">
        <v>0</v>
      </c>
      <c r="X278">
        <v>-353815937</v>
      </c>
      <c r="Y278">
        <v>0.25</v>
      </c>
      <c r="AA278">
        <v>0</v>
      </c>
      <c r="AB278">
        <v>49.25</v>
      </c>
      <c r="AC278">
        <v>0</v>
      </c>
      <c r="AD278">
        <v>0</v>
      </c>
      <c r="AE278">
        <v>0</v>
      </c>
      <c r="AF278">
        <v>8.1</v>
      </c>
      <c r="AG278">
        <v>0</v>
      </c>
      <c r="AH278">
        <v>0</v>
      </c>
      <c r="AI278">
        <v>1</v>
      </c>
      <c r="AJ278">
        <v>6.08</v>
      </c>
      <c r="AK278">
        <v>1</v>
      </c>
      <c r="AL278">
        <v>1</v>
      </c>
      <c r="AN278">
        <v>0</v>
      </c>
      <c r="AO278">
        <v>1</v>
      </c>
      <c r="AP278">
        <v>0</v>
      </c>
      <c r="AQ278">
        <v>0</v>
      </c>
      <c r="AR278">
        <v>0</v>
      </c>
      <c r="AS278" t="s">
        <v>3</v>
      </c>
      <c r="AT278">
        <v>0.25</v>
      </c>
      <c r="AU278" t="s">
        <v>3</v>
      </c>
      <c r="AV278">
        <v>0</v>
      </c>
      <c r="AW278">
        <v>2</v>
      </c>
      <c r="AX278">
        <v>39270024</v>
      </c>
      <c r="AY278">
        <v>1</v>
      </c>
      <c r="AZ278">
        <v>0</v>
      </c>
      <c r="BA278">
        <v>267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Y278*Source!I165</f>
        <v>0.25</v>
      </c>
      <c r="CY278">
        <f>AB278</f>
        <v>49.25</v>
      </c>
      <c r="CZ278">
        <f>AF278</f>
        <v>8.1</v>
      </c>
      <c r="DA278">
        <f>AJ278</f>
        <v>6.08</v>
      </c>
      <c r="DB278">
        <v>0</v>
      </c>
    </row>
    <row r="279" spans="1:106" x14ac:dyDescent="0.2">
      <c r="A279">
        <f>ROW(Source!A165)</f>
        <v>165</v>
      </c>
      <c r="B279">
        <v>39269648</v>
      </c>
      <c r="C279">
        <v>39270006</v>
      </c>
      <c r="D279">
        <v>36800043</v>
      </c>
      <c r="E279">
        <v>1</v>
      </c>
      <c r="F279">
        <v>1</v>
      </c>
      <c r="G279">
        <v>1</v>
      </c>
      <c r="H279">
        <v>3</v>
      </c>
      <c r="I279" t="s">
        <v>1105</v>
      </c>
      <c r="J279" t="s">
        <v>1106</v>
      </c>
      <c r="K279" t="s">
        <v>1107</v>
      </c>
      <c r="L279">
        <v>1346</v>
      </c>
      <c r="N279">
        <v>1009</v>
      </c>
      <c r="O279" t="s">
        <v>260</v>
      </c>
      <c r="P279" t="s">
        <v>260</v>
      </c>
      <c r="Q279">
        <v>1</v>
      </c>
      <c r="W279">
        <v>0</v>
      </c>
      <c r="X279">
        <v>618806536</v>
      </c>
      <c r="Y279">
        <v>0.02</v>
      </c>
      <c r="AA279">
        <v>273.42</v>
      </c>
      <c r="AB279">
        <v>0</v>
      </c>
      <c r="AC279">
        <v>0</v>
      </c>
      <c r="AD279">
        <v>0</v>
      </c>
      <c r="AE279">
        <v>44.97</v>
      </c>
      <c r="AF279">
        <v>0</v>
      </c>
      <c r="AG279">
        <v>0</v>
      </c>
      <c r="AH279">
        <v>0</v>
      </c>
      <c r="AI279">
        <v>6.08</v>
      </c>
      <c r="AJ279">
        <v>1</v>
      </c>
      <c r="AK279">
        <v>1</v>
      </c>
      <c r="AL279">
        <v>1</v>
      </c>
      <c r="AN279">
        <v>0</v>
      </c>
      <c r="AO279">
        <v>1</v>
      </c>
      <c r="AP279">
        <v>0</v>
      </c>
      <c r="AQ279">
        <v>0</v>
      </c>
      <c r="AR279">
        <v>0</v>
      </c>
      <c r="AS279" t="s">
        <v>3</v>
      </c>
      <c r="AT279">
        <v>0.02</v>
      </c>
      <c r="AU279" t="s">
        <v>3</v>
      </c>
      <c r="AV279">
        <v>0</v>
      </c>
      <c r="AW279">
        <v>2</v>
      </c>
      <c r="AX279">
        <v>39270025</v>
      </c>
      <c r="AY279">
        <v>1</v>
      </c>
      <c r="AZ279">
        <v>0</v>
      </c>
      <c r="BA279">
        <v>268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Y279*Source!I165</f>
        <v>0.02</v>
      </c>
      <c r="CY279">
        <f t="shared" ref="CY279:CY292" si="39">AA279</f>
        <v>273.42</v>
      </c>
      <c r="CZ279">
        <f t="shared" ref="CZ279:CZ292" si="40">AE279</f>
        <v>44.97</v>
      </c>
      <c r="DA279">
        <f t="shared" ref="DA279:DA292" si="41">AI279</f>
        <v>6.08</v>
      </c>
      <c r="DB279">
        <v>0</v>
      </c>
    </row>
    <row r="280" spans="1:106" x14ac:dyDescent="0.2">
      <c r="A280">
        <f>ROW(Source!A165)</f>
        <v>165</v>
      </c>
      <c r="B280">
        <v>39269648</v>
      </c>
      <c r="C280">
        <v>39270006</v>
      </c>
      <c r="D280">
        <v>36801775</v>
      </c>
      <c r="E280">
        <v>1</v>
      </c>
      <c r="F280">
        <v>1</v>
      </c>
      <c r="G280">
        <v>1</v>
      </c>
      <c r="H280">
        <v>3</v>
      </c>
      <c r="I280" t="s">
        <v>1108</v>
      </c>
      <c r="J280" t="s">
        <v>1109</v>
      </c>
      <c r="K280" t="s">
        <v>1110</v>
      </c>
      <c r="L280">
        <v>1346</v>
      </c>
      <c r="N280">
        <v>1009</v>
      </c>
      <c r="O280" t="s">
        <v>260</v>
      </c>
      <c r="P280" t="s">
        <v>260</v>
      </c>
      <c r="Q280">
        <v>1</v>
      </c>
      <c r="W280">
        <v>0</v>
      </c>
      <c r="X280">
        <v>56922527</v>
      </c>
      <c r="Y280">
        <v>4.0000000000000001E-3</v>
      </c>
      <c r="AA280">
        <v>69.92</v>
      </c>
      <c r="AB280">
        <v>0</v>
      </c>
      <c r="AC280">
        <v>0</v>
      </c>
      <c r="AD280">
        <v>0</v>
      </c>
      <c r="AE280">
        <v>11.5</v>
      </c>
      <c r="AF280">
        <v>0</v>
      </c>
      <c r="AG280">
        <v>0</v>
      </c>
      <c r="AH280">
        <v>0</v>
      </c>
      <c r="AI280">
        <v>6.08</v>
      </c>
      <c r="AJ280">
        <v>1</v>
      </c>
      <c r="AK280">
        <v>1</v>
      </c>
      <c r="AL280">
        <v>1</v>
      </c>
      <c r="AN280">
        <v>0</v>
      </c>
      <c r="AO280">
        <v>1</v>
      </c>
      <c r="AP280">
        <v>0</v>
      </c>
      <c r="AQ280">
        <v>0</v>
      </c>
      <c r="AR280">
        <v>0</v>
      </c>
      <c r="AS280" t="s">
        <v>3</v>
      </c>
      <c r="AT280">
        <v>4.0000000000000001E-3</v>
      </c>
      <c r="AU280" t="s">
        <v>3</v>
      </c>
      <c r="AV280">
        <v>0</v>
      </c>
      <c r="AW280">
        <v>2</v>
      </c>
      <c r="AX280">
        <v>39270026</v>
      </c>
      <c r="AY280">
        <v>1</v>
      </c>
      <c r="AZ280">
        <v>0</v>
      </c>
      <c r="BA280">
        <v>269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Y280*Source!I165</f>
        <v>4.0000000000000001E-3</v>
      </c>
      <c r="CY280">
        <f t="shared" si="39"/>
        <v>69.92</v>
      </c>
      <c r="CZ280">
        <f t="shared" si="40"/>
        <v>11.5</v>
      </c>
      <c r="DA280">
        <f t="shared" si="41"/>
        <v>6.08</v>
      </c>
      <c r="DB280">
        <v>0</v>
      </c>
    </row>
    <row r="281" spans="1:106" x14ac:dyDescent="0.2">
      <c r="A281">
        <f>ROW(Source!A165)</f>
        <v>165</v>
      </c>
      <c r="B281">
        <v>39269648</v>
      </c>
      <c r="C281">
        <v>39270006</v>
      </c>
      <c r="D281">
        <v>36802094</v>
      </c>
      <c r="E281">
        <v>1</v>
      </c>
      <c r="F281">
        <v>1</v>
      </c>
      <c r="G281">
        <v>1</v>
      </c>
      <c r="H281">
        <v>3</v>
      </c>
      <c r="I281" t="s">
        <v>1044</v>
      </c>
      <c r="J281" t="s">
        <v>1045</v>
      </c>
      <c r="K281" t="s">
        <v>1046</v>
      </c>
      <c r="L281">
        <v>1346</v>
      </c>
      <c r="N281">
        <v>1009</v>
      </c>
      <c r="O281" t="s">
        <v>260</v>
      </c>
      <c r="P281" t="s">
        <v>260</v>
      </c>
      <c r="Q281">
        <v>1</v>
      </c>
      <c r="W281">
        <v>0</v>
      </c>
      <c r="X281">
        <v>-1088866022</v>
      </c>
      <c r="Y281">
        <v>0.04</v>
      </c>
      <c r="AA281">
        <v>184.83</v>
      </c>
      <c r="AB281">
        <v>0</v>
      </c>
      <c r="AC281">
        <v>0</v>
      </c>
      <c r="AD281">
        <v>0</v>
      </c>
      <c r="AE281">
        <v>30.4</v>
      </c>
      <c r="AF281">
        <v>0</v>
      </c>
      <c r="AG281">
        <v>0</v>
      </c>
      <c r="AH281">
        <v>0</v>
      </c>
      <c r="AI281">
        <v>6.08</v>
      </c>
      <c r="AJ281">
        <v>1</v>
      </c>
      <c r="AK281">
        <v>1</v>
      </c>
      <c r="AL281">
        <v>1</v>
      </c>
      <c r="AN281">
        <v>0</v>
      </c>
      <c r="AO281">
        <v>1</v>
      </c>
      <c r="AP281">
        <v>0</v>
      </c>
      <c r="AQ281">
        <v>0</v>
      </c>
      <c r="AR281">
        <v>0</v>
      </c>
      <c r="AS281" t="s">
        <v>3</v>
      </c>
      <c r="AT281">
        <v>0.04</v>
      </c>
      <c r="AU281" t="s">
        <v>3</v>
      </c>
      <c r="AV281">
        <v>0</v>
      </c>
      <c r="AW281">
        <v>2</v>
      </c>
      <c r="AX281">
        <v>39270027</v>
      </c>
      <c r="AY281">
        <v>1</v>
      </c>
      <c r="AZ281">
        <v>0</v>
      </c>
      <c r="BA281">
        <v>270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Y281*Source!I165</f>
        <v>0.04</v>
      </c>
      <c r="CY281">
        <f t="shared" si="39"/>
        <v>184.83</v>
      </c>
      <c r="CZ281">
        <f t="shared" si="40"/>
        <v>30.4</v>
      </c>
      <c r="DA281">
        <f t="shared" si="41"/>
        <v>6.08</v>
      </c>
      <c r="DB281">
        <v>0</v>
      </c>
    </row>
    <row r="282" spans="1:106" x14ac:dyDescent="0.2">
      <c r="A282">
        <f>ROW(Source!A165)</f>
        <v>165</v>
      </c>
      <c r="B282">
        <v>39269648</v>
      </c>
      <c r="C282">
        <v>39270006</v>
      </c>
      <c r="D282">
        <v>36803258</v>
      </c>
      <c r="E282">
        <v>1</v>
      </c>
      <c r="F282">
        <v>1</v>
      </c>
      <c r="G282">
        <v>1</v>
      </c>
      <c r="H282">
        <v>3</v>
      </c>
      <c r="I282" t="s">
        <v>1111</v>
      </c>
      <c r="J282" t="s">
        <v>1112</v>
      </c>
      <c r="K282" t="s">
        <v>1113</v>
      </c>
      <c r="L282">
        <v>1346</v>
      </c>
      <c r="N282">
        <v>1009</v>
      </c>
      <c r="O282" t="s">
        <v>260</v>
      </c>
      <c r="P282" t="s">
        <v>260</v>
      </c>
      <c r="Q282">
        <v>1</v>
      </c>
      <c r="W282">
        <v>0</v>
      </c>
      <c r="X282">
        <v>586013393</v>
      </c>
      <c r="Y282">
        <v>7.0000000000000007E-2</v>
      </c>
      <c r="AA282">
        <v>64.27</v>
      </c>
      <c r="AB282">
        <v>0</v>
      </c>
      <c r="AC282">
        <v>0</v>
      </c>
      <c r="AD282">
        <v>0</v>
      </c>
      <c r="AE282">
        <v>10.57</v>
      </c>
      <c r="AF282">
        <v>0</v>
      </c>
      <c r="AG282">
        <v>0</v>
      </c>
      <c r="AH282">
        <v>0</v>
      </c>
      <c r="AI282">
        <v>6.08</v>
      </c>
      <c r="AJ282">
        <v>1</v>
      </c>
      <c r="AK282">
        <v>1</v>
      </c>
      <c r="AL282">
        <v>1</v>
      </c>
      <c r="AN282">
        <v>0</v>
      </c>
      <c r="AO282">
        <v>1</v>
      </c>
      <c r="AP282">
        <v>0</v>
      </c>
      <c r="AQ282">
        <v>0</v>
      </c>
      <c r="AR282">
        <v>0</v>
      </c>
      <c r="AS282" t="s">
        <v>3</v>
      </c>
      <c r="AT282">
        <v>7.0000000000000007E-2</v>
      </c>
      <c r="AU282" t="s">
        <v>3</v>
      </c>
      <c r="AV282">
        <v>0</v>
      </c>
      <c r="AW282">
        <v>2</v>
      </c>
      <c r="AX282">
        <v>39270028</v>
      </c>
      <c r="AY282">
        <v>1</v>
      </c>
      <c r="AZ282">
        <v>0</v>
      </c>
      <c r="BA282">
        <v>271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Y282*Source!I165</f>
        <v>7.0000000000000007E-2</v>
      </c>
      <c r="CY282">
        <f t="shared" si="39"/>
        <v>64.27</v>
      </c>
      <c r="CZ282">
        <f t="shared" si="40"/>
        <v>10.57</v>
      </c>
      <c r="DA282">
        <f t="shared" si="41"/>
        <v>6.08</v>
      </c>
      <c r="DB282">
        <v>0</v>
      </c>
    </row>
    <row r="283" spans="1:106" x14ac:dyDescent="0.2">
      <c r="A283">
        <f>ROW(Source!A165)</f>
        <v>165</v>
      </c>
      <c r="B283">
        <v>39269648</v>
      </c>
      <c r="C283">
        <v>39270006</v>
      </c>
      <c r="D283">
        <v>36804448</v>
      </c>
      <c r="E283">
        <v>1</v>
      </c>
      <c r="F283">
        <v>1</v>
      </c>
      <c r="G283">
        <v>1</v>
      </c>
      <c r="H283">
        <v>3</v>
      </c>
      <c r="I283" t="s">
        <v>1065</v>
      </c>
      <c r="J283" t="s">
        <v>1066</v>
      </c>
      <c r="K283" t="s">
        <v>906</v>
      </c>
      <c r="L283">
        <v>1346</v>
      </c>
      <c r="N283">
        <v>1009</v>
      </c>
      <c r="O283" t="s">
        <v>260</v>
      </c>
      <c r="P283" t="s">
        <v>260</v>
      </c>
      <c r="Q283">
        <v>1</v>
      </c>
      <c r="W283">
        <v>0</v>
      </c>
      <c r="X283">
        <v>103900845</v>
      </c>
      <c r="Y283">
        <v>4.9000000000000002E-2</v>
      </c>
      <c r="AA283">
        <v>54.96</v>
      </c>
      <c r="AB283">
        <v>0</v>
      </c>
      <c r="AC283">
        <v>0</v>
      </c>
      <c r="AD283">
        <v>0</v>
      </c>
      <c r="AE283">
        <v>9.0399999999999991</v>
      </c>
      <c r="AF283">
        <v>0</v>
      </c>
      <c r="AG283">
        <v>0</v>
      </c>
      <c r="AH283">
        <v>0</v>
      </c>
      <c r="AI283">
        <v>6.08</v>
      </c>
      <c r="AJ283">
        <v>1</v>
      </c>
      <c r="AK283">
        <v>1</v>
      </c>
      <c r="AL283">
        <v>1</v>
      </c>
      <c r="AN283">
        <v>0</v>
      </c>
      <c r="AO283">
        <v>1</v>
      </c>
      <c r="AP283">
        <v>0</v>
      </c>
      <c r="AQ283">
        <v>0</v>
      </c>
      <c r="AR283">
        <v>0</v>
      </c>
      <c r="AS283" t="s">
        <v>3</v>
      </c>
      <c r="AT283">
        <v>4.9000000000000002E-2</v>
      </c>
      <c r="AU283" t="s">
        <v>3</v>
      </c>
      <c r="AV283">
        <v>0</v>
      </c>
      <c r="AW283">
        <v>2</v>
      </c>
      <c r="AX283">
        <v>39270029</v>
      </c>
      <c r="AY283">
        <v>1</v>
      </c>
      <c r="AZ283">
        <v>0</v>
      </c>
      <c r="BA283">
        <v>272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Y283*Source!I165</f>
        <v>4.9000000000000002E-2</v>
      </c>
      <c r="CY283">
        <f t="shared" si="39"/>
        <v>54.96</v>
      </c>
      <c r="CZ283">
        <f t="shared" si="40"/>
        <v>9.0399999999999991</v>
      </c>
      <c r="DA283">
        <f t="shared" si="41"/>
        <v>6.08</v>
      </c>
      <c r="DB283">
        <v>0</v>
      </c>
    </row>
    <row r="284" spans="1:106" x14ac:dyDescent="0.2">
      <c r="A284">
        <f>ROW(Source!A165)</f>
        <v>165</v>
      </c>
      <c r="B284">
        <v>39269648</v>
      </c>
      <c r="C284">
        <v>39270006</v>
      </c>
      <c r="D284">
        <v>36804580</v>
      </c>
      <c r="E284">
        <v>1</v>
      </c>
      <c r="F284">
        <v>1</v>
      </c>
      <c r="G284">
        <v>1</v>
      </c>
      <c r="H284">
        <v>3</v>
      </c>
      <c r="I284" t="s">
        <v>1047</v>
      </c>
      <c r="J284" t="s">
        <v>1048</v>
      </c>
      <c r="K284" t="s">
        <v>1049</v>
      </c>
      <c r="L284">
        <v>1355</v>
      </c>
      <c r="N284">
        <v>1010</v>
      </c>
      <c r="O284" t="s">
        <v>303</v>
      </c>
      <c r="P284" t="s">
        <v>303</v>
      </c>
      <c r="Q284">
        <v>100</v>
      </c>
      <c r="W284">
        <v>0</v>
      </c>
      <c r="X284">
        <v>1794244060</v>
      </c>
      <c r="Y284">
        <v>1.4E-2</v>
      </c>
      <c r="AA284">
        <v>522.88</v>
      </c>
      <c r="AB284">
        <v>0</v>
      </c>
      <c r="AC284">
        <v>0</v>
      </c>
      <c r="AD284">
        <v>0</v>
      </c>
      <c r="AE284">
        <v>86</v>
      </c>
      <c r="AF284">
        <v>0</v>
      </c>
      <c r="AG284">
        <v>0</v>
      </c>
      <c r="AH284">
        <v>0</v>
      </c>
      <c r="AI284">
        <v>6.08</v>
      </c>
      <c r="AJ284">
        <v>1</v>
      </c>
      <c r="AK284">
        <v>1</v>
      </c>
      <c r="AL284">
        <v>1</v>
      </c>
      <c r="AN284">
        <v>0</v>
      </c>
      <c r="AO284">
        <v>1</v>
      </c>
      <c r="AP284">
        <v>0</v>
      </c>
      <c r="AQ284">
        <v>0</v>
      </c>
      <c r="AR284">
        <v>0</v>
      </c>
      <c r="AS284" t="s">
        <v>3</v>
      </c>
      <c r="AT284">
        <v>1.4E-2</v>
      </c>
      <c r="AU284" t="s">
        <v>3</v>
      </c>
      <c r="AV284">
        <v>0</v>
      </c>
      <c r="AW284">
        <v>2</v>
      </c>
      <c r="AX284">
        <v>39270030</v>
      </c>
      <c r="AY284">
        <v>1</v>
      </c>
      <c r="AZ284">
        <v>0</v>
      </c>
      <c r="BA284">
        <v>273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Y284*Source!I165</f>
        <v>1.4E-2</v>
      </c>
      <c r="CY284">
        <f t="shared" si="39"/>
        <v>522.88</v>
      </c>
      <c r="CZ284">
        <f t="shared" si="40"/>
        <v>86</v>
      </c>
      <c r="DA284">
        <f t="shared" si="41"/>
        <v>6.08</v>
      </c>
      <c r="DB284">
        <v>0</v>
      </c>
    </row>
    <row r="285" spans="1:106" x14ac:dyDescent="0.2">
      <c r="A285">
        <f>ROW(Source!A165)</f>
        <v>165</v>
      </c>
      <c r="B285">
        <v>39269648</v>
      </c>
      <c r="C285">
        <v>39270006</v>
      </c>
      <c r="D285">
        <v>36805500</v>
      </c>
      <c r="E285">
        <v>1</v>
      </c>
      <c r="F285">
        <v>1</v>
      </c>
      <c r="G285">
        <v>1</v>
      </c>
      <c r="H285">
        <v>3</v>
      </c>
      <c r="I285" t="s">
        <v>1114</v>
      </c>
      <c r="J285" t="s">
        <v>1115</v>
      </c>
      <c r="K285" t="s">
        <v>1116</v>
      </c>
      <c r="L285">
        <v>1346</v>
      </c>
      <c r="N285">
        <v>1009</v>
      </c>
      <c r="O285" t="s">
        <v>260</v>
      </c>
      <c r="P285" t="s">
        <v>260</v>
      </c>
      <c r="Q285">
        <v>1</v>
      </c>
      <c r="W285">
        <v>0</v>
      </c>
      <c r="X285">
        <v>-856710481</v>
      </c>
      <c r="Y285">
        <v>2E-3</v>
      </c>
      <c r="AA285">
        <v>808.94</v>
      </c>
      <c r="AB285">
        <v>0</v>
      </c>
      <c r="AC285">
        <v>0</v>
      </c>
      <c r="AD285">
        <v>0</v>
      </c>
      <c r="AE285">
        <v>133.05000000000001</v>
      </c>
      <c r="AF285">
        <v>0</v>
      </c>
      <c r="AG285">
        <v>0</v>
      </c>
      <c r="AH285">
        <v>0</v>
      </c>
      <c r="AI285">
        <v>6.08</v>
      </c>
      <c r="AJ285">
        <v>1</v>
      </c>
      <c r="AK285">
        <v>1</v>
      </c>
      <c r="AL285">
        <v>1</v>
      </c>
      <c r="AN285">
        <v>0</v>
      </c>
      <c r="AO285">
        <v>1</v>
      </c>
      <c r="AP285">
        <v>0</v>
      </c>
      <c r="AQ285">
        <v>0</v>
      </c>
      <c r="AR285">
        <v>0</v>
      </c>
      <c r="AS285" t="s">
        <v>3</v>
      </c>
      <c r="AT285">
        <v>2E-3</v>
      </c>
      <c r="AU285" t="s">
        <v>3</v>
      </c>
      <c r="AV285">
        <v>0</v>
      </c>
      <c r="AW285">
        <v>2</v>
      </c>
      <c r="AX285">
        <v>39270031</v>
      </c>
      <c r="AY285">
        <v>1</v>
      </c>
      <c r="AZ285">
        <v>0</v>
      </c>
      <c r="BA285">
        <v>274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Y285*Source!I165</f>
        <v>2E-3</v>
      </c>
      <c r="CY285">
        <f t="shared" si="39"/>
        <v>808.94</v>
      </c>
      <c r="CZ285">
        <f t="shared" si="40"/>
        <v>133.05000000000001</v>
      </c>
      <c r="DA285">
        <f t="shared" si="41"/>
        <v>6.08</v>
      </c>
      <c r="DB285">
        <v>0</v>
      </c>
    </row>
    <row r="286" spans="1:106" x14ac:dyDescent="0.2">
      <c r="A286">
        <f>ROW(Source!A165)</f>
        <v>165</v>
      </c>
      <c r="B286">
        <v>39269648</v>
      </c>
      <c r="C286">
        <v>39270006</v>
      </c>
      <c r="D286">
        <v>36823140</v>
      </c>
      <c r="E286">
        <v>1</v>
      </c>
      <c r="F286">
        <v>1</v>
      </c>
      <c r="G286">
        <v>1</v>
      </c>
      <c r="H286">
        <v>3</v>
      </c>
      <c r="I286" t="s">
        <v>1117</v>
      </c>
      <c r="J286" t="s">
        <v>1118</v>
      </c>
      <c r="K286" t="s">
        <v>1119</v>
      </c>
      <c r="L286">
        <v>1348</v>
      </c>
      <c r="N286">
        <v>1009</v>
      </c>
      <c r="O286" t="s">
        <v>219</v>
      </c>
      <c r="P286" t="s">
        <v>219</v>
      </c>
      <c r="Q286">
        <v>1000</v>
      </c>
      <c r="W286">
        <v>0</v>
      </c>
      <c r="X286">
        <v>426000481</v>
      </c>
      <c r="Y286">
        <v>2E-3</v>
      </c>
      <c r="AA286">
        <v>69920</v>
      </c>
      <c r="AB286">
        <v>0</v>
      </c>
      <c r="AC286">
        <v>0</v>
      </c>
      <c r="AD286">
        <v>0</v>
      </c>
      <c r="AE286">
        <v>11500</v>
      </c>
      <c r="AF286">
        <v>0</v>
      </c>
      <c r="AG286">
        <v>0</v>
      </c>
      <c r="AH286">
        <v>0</v>
      </c>
      <c r="AI286">
        <v>6.08</v>
      </c>
      <c r="AJ286">
        <v>1</v>
      </c>
      <c r="AK286">
        <v>1</v>
      </c>
      <c r="AL286">
        <v>1</v>
      </c>
      <c r="AN286">
        <v>0</v>
      </c>
      <c r="AO286">
        <v>1</v>
      </c>
      <c r="AP286">
        <v>0</v>
      </c>
      <c r="AQ286">
        <v>0</v>
      </c>
      <c r="AR286">
        <v>0</v>
      </c>
      <c r="AS286" t="s">
        <v>3</v>
      </c>
      <c r="AT286">
        <v>2E-3</v>
      </c>
      <c r="AU286" t="s">
        <v>3</v>
      </c>
      <c r="AV286">
        <v>0</v>
      </c>
      <c r="AW286">
        <v>2</v>
      </c>
      <c r="AX286">
        <v>39270032</v>
      </c>
      <c r="AY286">
        <v>1</v>
      </c>
      <c r="AZ286">
        <v>0</v>
      </c>
      <c r="BA286">
        <v>275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Y286*Source!I165</f>
        <v>2E-3</v>
      </c>
      <c r="CY286">
        <f t="shared" si="39"/>
        <v>69920</v>
      </c>
      <c r="CZ286">
        <f t="shared" si="40"/>
        <v>11500</v>
      </c>
      <c r="DA286">
        <f t="shared" si="41"/>
        <v>6.08</v>
      </c>
      <c r="DB286">
        <v>0</v>
      </c>
    </row>
    <row r="287" spans="1:106" x14ac:dyDescent="0.2">
      <c r="A287">
        <f>ROW(Source!A165)</f>
        <v>165</v>
      </c>
      <c r="B287">
        <v>39269648</v>
      </c>
      <c r="C287">
        <v>39270006</v>
      </c>
      <c r="D287">
        <v>36838317</v>
      </c>
      <c r="E287">
        <v>1</v>
      </c>
      <c r="F287">
        <v>1</v>
      </c>
      <c r="G287">
        <v>1</v>
      </c>
      <c r="H287">
        <v>3</v>
      </c>
      <c r="I287" t="s">
        <v>1050</v>
      </c>
      <c r="J287" t="s">
        <v>1051</v>
      </c>
      <c r="K287" t="s">
        <v>1052</v>
      </c>
      <c r="L287">
        <v>1346</v>
      </c>
      <c r="N287">
        <v>1009</v>
      </c>
      <c r="O287" t="s">
        <v>260</v>
      </c>
      <c r="P287" t="s">
        <v>260</v>
      </c>
      <c r="Q287">
        <v>1</v>
      </c>
      <c r="W287">
        <v>0</v>
      </c>
      <c r="X287">
        <v>210558753</v>
      </c>
      <c r="Y287">
        <v>0.03</v>
      </c>
      <c r="AA287">
        <v>173.89</v>
      </c>
      <c r="AB287">
        <v>0</v>
      </c>
      <c r="AC287">
        <v>0</v>
      </c>
      <c r="AD287">
        <v>0</v>
      </c>
      <c r="AE287">
        <v>28.6</v>
      </c>
      <c r="AF287">
        <v>0</v>
      </c>
      <c r="AG287">
        <v>0</v>
      </c>
      <c r="AH287">
        <v>0</v>
      </c>
      <c r="AI287">
        <v>6.08</v>
      </c>
      <c r="AJ287">
        <v>1</v>
      </c>
      <c r="AK287">
        <v>1</v>
      </c>
      <c r="AL287">
        <v>1</v>
      </c>
      <c r="AN287">
        <v>0</v>
      </c>
      <c r="AO287">
        <v>1</v>
      </c>
      <c r="AP287">
        <v>0</v>
      </c>
      <c r="AQ287">
        <v>0</v>
      </c>
      <c r="AR287">
        <v>0</v>
      </c>
      <c r="AS287" t="s">
        <v>3</v>
      </c>
      <c r="AT287">
        <v>0.03</v>
      </c>
      <c r="AU287" t="s">
        <v>3</v>
      </c>
      <c r="AV287">
        <v>0</v>
      </c>
      <c r="AW287">
        <v>2</v>
      </c>
      <c r="AX287">
        <v>39270033</v>
      </c>
      <c r="AY287">
        <v>1</v>
      </c>
      <c r="AZ287">
        <v>0</v>
      </c>
      <c r="BA287">
        <v>276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Y287*Source!I165</f>
        <v>0.03</v>
      </c>
      <c r="CY287">
        <f t="shared" si="39"/>
        <v>173.89</v>
      </c>
      <c r="CZ287">
        <f t="shared" si="40"/>
        <v>28.6</v>
      </c>
      <c r="DA287">
        <f t="shared" si="41"/>
        <v>6.08</v>
      </c>
      <c r="DB287">
        <v>0</v>
      </c>
    </row>
    <row r="288" spans="1:106" x14ac:dyDescent="0.2">
      <c r="A288">
        <f>ROW(Source!A165)</f>
        <v>165</v>
      </c>
      <c r="B288">
        <v>39269648</v>
      </c>
      <c r="C288">
        <v>39270006</v>
      </c>
      <c r="D288">
        <v>36838470</v>
      </c>
      <c r="E288">
        <v>1</v>
      </c>
      <c r="F288">
        <v>1</v>
      </c>
      <c r="G288">
        <v>1</v>
      </c>
      <c r="H288">
        <v>3</v>
      </c>
      <c r="I288" t="s">
        <v>1120</v>
      </c>
      <c r="J288" t="s">
        <v>1121</v>
      </c>
      <c r="K288" t="s">
        <v>1122</v>
      </c>
      <c r="L288">
        <v>1346</v>
      </c>
      <c r="N288">
        <v>1009</v>
      </c>
      <c r="O288" t="s">
        <v>260</v>
      </c>
      <c r="P288" t="s">
        <v>260</v>
      </c>
      <c r="Q288">
        <v>1</v>
      </c>
      <c r="W288">
        <v>0</v>
      </c>
      <c r="X288">
        <v>-1274984028</v>
      </c>
      <c r="Y288">
        <v>0.02</v>
      </c>
      <c r="AA288">
        <v>216.63</v>
      </c>
      <c r="AB288">
        <v>0</v>
      </c>
      <c r="AC288">
        <v>0</v>
      </c>
      <c r="AD288">
        <v>0</v>
      </c>
      <c r="AE288">
        <v>35.630000000000003</v>
      </c>
      <c r="AF288">
        <v>0</v>
      </c>
      <c r="AG288">
        <v>0</v>
      </c>
      <c r="AH288">
        <v>0</v>
      </c>
      <c r="AI288">
        <v>6.08</v>
      </c>
      <c r="AJ288">
        <v>1</v>
      </c>
      <c r="AK288">
        <v>1</v>
      </c>
      <c r="AL288">
        <v>1</v>
      </c>
      <c r="AN288">
        <v>0</v>
      </c>
      <c r="AO288">
        <v>1</v>
      </c>
      <c r="AP288">
        <v>0</v>
      </c>
      <c r="AQ288">
        <v>0</v>
      </c>
      <c r="AR288">
        <v>0</v>
      </c>
      <c r="AS288" t="s">
        <v>3</v>
      </c>
      <c r="AT288">
        <v>0.02</v>
      </c>
      <c r="AU288" t="s">
        <v>3</v>
      </c>
      <c r="AV288">
        <v>0</v>
      </c>
      <c r="AW288">
        <v>2</v>
      </c>
      <c r="AX288">
        <v>39270034</v>
      </c>
      <c r="AY288">
        <v>1</v>
      </c>
      <c r="AZ288">
        <v>0</v>
      </c>
      <c r="BA288">
        <v>277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Y288*Source!I165</f>
        <v>0.02</v>
      </c>
      <c r="CY288">
        <f t="shared" si="39"/>
        <v>216.63</v>
      </c>
      <c r="CZ288">
        <f t="shared" si="40"/>
        <v>35.630000000000003</v>
      </c>
      <c r="DA288">
        <f t="shared" si="41"/>
        <v>6.08</v>
      </c>
      <c r="DB288">
        <v>0</v>
      </c>
    </row>
    <row r="289" spans="1:106" x14ac:dyDescent="0.2">
      <c r="A289">
        <f>ROW(Source!A165)</f>
        <v>165</v>
      </c>
      <c r="B289">
        <v>39269648</v>
      </c>
      <c r="C289">
        <v>39270006</v>
      </c>
      <c r="D289">
        <v>36851945</v>
      </c>
      <c r="E289">
        <v>1</v>
      </c>
      <c r="F289">
        <v>1</v>
      </c>
      <c r="G289">
        <v>1</v>
      </c>
      <c r="H289">
        <v>3</v>
      </c>
      <c r="I289" t="s">
        <v>1053</v>
      </c>
      <c r="J289" t="s">
        <v>1054</v>
      </c>
      <c r="K289" t="s">
        <v>1055</v>
      </c>
      <c r="L289">
        <v>1358</v>
      </c>
      <c r="N289">
        <v>1010</v>
      </c>
      <c r="O289" t="s">
        <v>452</v>
      </c>
      <c r="P289" t="s">
        <v>452</v>
      </c>
      <c r="Q289">
        <v>10</v>
      </c>
      <c r="W289">
        <v>0</v>
      </c>
      <c r="X289">
        <v>1386890308</v>
      </c>
      <c r="Y289">
        <v>0.1</v>
      </c>
      <c r="AA289">
        <v>237.12</v>
      </c>
      <c r="AB289">
        <v>0</v>
      </c>
      <c r="AC289">
        <v>0</v>
      </c>
      <c r="AD289">
        <v>0</v>
      </c>
      <c r="AE289">
        <v>39</v>
      </c>
      <c r="AF289">
        <v>0</v>
      </c>
      <c r="AG289">
        <v>0</v>
      </c>
      <c r="AH289">
        <v>0</v>
      </c>
      <c r="AI289">
        <v>6.08</v>
      </c>
      <c r="AJ289">
        <v>1</v>
      </c>
      <c r="AK289">
        <v>1</v>
      </c>
      <c r="AL289">
        <v>1</v>
      </c>
      <c r="AN289">
        <v>0</v>
      </c>
      <c r="AO289">
        <v>1</v>
      </c>
      <c r="AP289">
        <v>0</v>
      </c>
      <c r="AQ289">
        <v>0</v>
      </c>
      <c r="AR289">
        <v>0</v>
      </c>
      <c r="AS289" t="s">
        <v>3</v>
      </c>
      <c r="AT289">
        <v>0.1</v>
      </c>
      <c r="AU289" t="s">
        <v>3</v>
      </c>
      <c r="AV289">
        <v>0</v>
      </c>
      <c r="AW289">
        <v>2</v>
      </c>
      <c r="AX289">
        <v>39270035</v>
      </c>
      <c r="AY289">
        <v>1</v>
      </c>
      <c r="AZ289">
        <v>0</v>
      </c>
      <c r="BA289">
        <v>278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Y289*Source!I165</f>
        <v>0.1</v>
      </c>
      <c r="CY289">
        <f t="shared" si="39"/>
        <v>237.12</v>
      </c>
      <c r="CZ289">
        <f t="shared" si="40"/>
        <v>39</v>
      </c>
      <c r="DA289">
        <f t="shared" si="41"/>
        <v>6.08</v>
      </c>
      <c r="DB289">
        <v>0</v>
      </c>
    </row>
    <row r="290" spans="1:106" x14ac:dyDescent="0.2">
      <c r="A290">
        <f>ROW(Source!A165)</f>
        <v>165</v>
      </c>
      <c r="B290">
        <v>39269648</v>
      </c>
      <c r="C290">
        <v>39270006</v>
      </c>
      <c r="D290">
        <v>36855307</v>
      </c>
      <c r="E290">
        <v>1</v>
      </c>
      <c r="F290">
        <v>1</v>
      </c>
      <c r="G290">
        <v>1</v>
      </c>
      <c r="H290">
        <v>3</v>
      </c>
      <c r="I290" t="s">
        <v>528</v>
      </c>
      <c r="J290" t="s">
        <v>530</v>
      </c>
      <c r="K290" t="s">
        <v>529</v>
      </c>
      <c r="L290">
        <v>1354</v>
      </c>
      <c r="N290">
        <v>1010</v>
      </c>
      <c r="O290" t="s">
        <v>94</v>
      </c>
      <c r="P290" t="s">
        <v>94</v>
      </c>
      <c r="Q290">
        <v>1</v>
      </c>
      <c r="W290">
        <v>0</v>
      </c>
      <c r="X290">
        <v>-351565404</v>
      </c>
      <c r="Y290">
        <v>1</v>
      </c>
      <c r="AA290">
        <v>1248.1600000000001</v>
      </c>
      <c r="AB290">
        <v>0</v>
      </c>
      <c r="AC290">
        <v>0</v>
      </c>
      <c r="AD290">
        <v>0</v>
      </c>
      <c r="AE290">
        <v>205.29</v>
      </c>
      <c r="AF290">
        <v>0</v>
      </c>
      <c r="AG290">
        <v>0</v>
      </c>
      <c r="AH290">
        <v>0</v>
      </c>
      <c r="AI290">
        <v>6.08</v>
      </c>
      <c r="AJ290">
        <v>1</v>
      </c>
      <c r="AK290">
        <v>1</v>
      </c>
      <c r="AL290">
        <v>1</v>
      </c>
      <c r="AN290">
        <v>0</v>
      </c>
      <c r="AO290">
        <v>0</v>
      </c>
      <c r="AP290">
        <v>0</v>
      </c>
      <c r="AQ290">
        <v>0</v>
      </c>
      <c r="AR290">
        <v>0</v>
      </c>
      <c r="AS290" t="s">
        <v>3</v>
      </c>
      <c r="AT290">
        <v>1</v>
      </c>
      <c r="AU290" t="s">
        <v>3</v>
      </c>
      <c r="AV290">
        <v>0</v>
      </c>
      <c r="AW290">
        <v>1</v>
      </c>
      <c r="AX290">
        <v>-1</v>
      </c>
      <c r="AY290">
        <v>0</v>
      </c>
      <c r="AZ290">
        <v>0</v>
      </c>
      <c r="BA290" t="s">
        <v>3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Y290*Source!I165</f>
        <v>1</v>
      </c>
      <c r="CY290">
        <f t="shared" si="39"/>
        <v>1248.1600000000001</v>
      </c>
      <c r="CZ290">
        <f t="shared" si="40"/>
        <v>205.29</v>
      </c>
      <c r="DA290">
        <f t="shared" si="41"/>
        <v>6.08</v>
      </c>
      <c r="DB290">
        <v>0</v>
      </c>
    </row>
    <row r="291" spans="1:106" x14ac:dyDescent="0.2">
      <c r="A291">
        <f>ROW(Source!A165)</f>
        <v>165</v>
      </c>
      <c r="B291">
        <v>39269648</v>
      </c>
      <c r="C291">
        <v>39270006</v>
      </c>
      <c r="D291">
        <v>36870813</v>
      </c>
      <c r="E291">
        <v>1</v>
      </c>
      <c r="F291">
        <v>1</v>
      </c>
      <c r="G291">
        <v>1</v>
      </c>
      <c r="H291">
        <v>3</v>
      </c>
      <c r="I291" t="s">
        <v>1123</v>
      </c>
      <c r="J291" t="s">
        <v>1124</v>
      </c>
      <c r="K291" t="s">
        <v>1125</v>
      </c>
      <c r="L291">
        <v>1355</v>
      </c>
      <c r="N291">
        <v>1010</v>
      </c>
      <c r="O291" t="s">
        <v>303</v>
      </c>
      <c r="P291" t="s">
        <v>303</v>
      </c>
      <c r="Q291">
        <v>100</v>
      </c>
      <c r="W291">
        <v>0</v>
      </c>
      <c r="X291">
        <v>877733957</v>
      </c>
      <c r="Y291">
        <v>0.2</v>
      </c>
      <c r="AA291">
        <v>383.04</v>
      </c>
      <c r="AB291">
        <v>0</v>
      </c>
      <c r="AC291">
        <v>0</v>
      </c>
      <c r="AD291">
        <v>0</v>
      </c>
      <c r="AE291">
        <v>63</v>
      </c>
      <c r="AF291">
        <v>0</v>
      </c>
      <c r="AG291">
        <v>0</v>
      </c>
      <c r="AH291">
        <v>0</v>
      </c>
      <c r="AI291">
        <v>6.08</v>
      </c>
      <c r="AJ291">
        <v>1</v>
      </c>
      <c r="AK291">
        <v>1</v>
      </c>
      <c r="AL291">
        <v>1</v>
      </c>
      <c r="AN291">
        <v>0</v>
      </c>
      <c r="AO291">
        <v>1</v>
      </c>
      <c r="AP291">
        <v>0</v>
      </c>
      <c r="AQ291">
        <v>0</v>
      </c>
      <c r="AR291">
        <v>0</v>
      </c>
      <c r="AS291" t="s">
        <v>3</v>
      </c>
      <c r="AT291">
        <v>0.2</v>
      </c>
      <c r="AU291" t="s">
        <v>3</v>
      </c>
      <c r="AV291">
        <v>0</v>
      </c>
      <c r="AW291">
        <v>2</v>
      </c>
      <c r="AX291">
        <v>39270036</v>
      </c>
      <c r="AY291">
        <v>1</v>
      </c>
      <c r="AZ291">
        <v>0</v>
      </c>
      <c r="BA291">
        <v>279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Y291*Source!I165</f>
        <v>0.2</v>
      </c>
      <c r="CY291">
        <f t="shared" si="39"/>
        <v>383.04</v>
      </c>
      <c r="CZ291">
        <f t="shared" si="40"/>
        <v>63</v>
      </c>
      <c r="DA291">
        <f t="shared" si="41"/>
        <v>6.08</v>
      </c>
      <c r="DB291">
        <v>0</v>
      </c>
    </row>
    <row r="292" spans="1:106" x14ac:dyDescent="0.2">
      <c r="A292">
        <f>ROW(Source!A165)</f>
        <v>165</v>
      </c>
      <c r="B292">
        <v>39269648</v>
      </c>
      <c r="C292">
        <v>39270006</v>
      </c>
      <c r="D292">
        <v>36799065</v>
      </c>
      <c r="E292">
        <v>17</v>
      </c>
      <c r="F292">
        <v>1</v>
      </c>
      <c r="G292">
        <v>1</v>
      </c>
      <c r="H292">
        <v>3</v>
      </c>
      <c r="I292" t="s">
        <v>1062</v>
      </c>
      <c r="J292" t="s">
        <v>3</v>
      </c>
      <c r="K292" t="s">
        <v>1063</v>
      </c>
      <c r="L292">
        <v>1374</v>
      </c>
      <c r="N292">
        <v>1013</v>
      </c>
      <c r="O292" t="s">
        <v>1064</v>
      </c>
      <c r="P292" t="s">
        <v>1064</v>
      </c>
      <c r="Q292">
        <v>1</v>
      </c>
      <c r="W292">
        <v>0</v>
      </c>
      <c r="X292">
        <v>-1731369543</v>
      </c>
      <c r="Y292">
        <v>0.62</v>
      </c>
      <c r="AA292">
        <v>1</v>
      </c>
      <c r="AB292">
        <v>0</v>
      </c>
      <c r="AC292">
        <v>0</v>
      </c>
      <c r="AD292">
        <v>0</v>
      </c>
      <c r="AE292">
        <v>1</v>
      </c>
      <c r="AF292">
        <v>0</v>
      </c>
      <c r="AG292">
        <v>0</v>
      </c>
      <c r="AH292">
        <v>0</v>
      </c>
      <c r="AI292">
        <v>1</v>
      </c>
      <c r="AJ292">
        <v>1</v>
      </c>
      <c r="AK292">
        <v>1</v>
      </c>
      <c r="AL292">
        <v>1</v>
      </c>
      <c r="AN292">
        <v>0</v>
      </c>
      <c r="AO292">
        <v>1</v>
      </c>
      <c r="AP292">
        <v>0</v>
      </c>
      <c r="AQ292">
        <v>0</v>
      </c>
      <c r="AR292">
        <v>0</v>
      </c>
      <c r="AS292" t="s">
        <v>3</v>
      </c>
      <c r="AT292">
        <v>0.62</v>
      </c>
      <c r="AU292" t="s">
        <v>3</v>
      </c>
      <c r="AV292">
        <v>0</v>
      </c>
      <c r="AW292">
        <v>2</v>
      </c>
      <c r="AX292">
        <v>39270037</v>
      </c>
      <c r="AY292">
        <v>1</v>
      </c>
      <c r="AZ292">
        <v>0</v>
      </c>
      <c r="BA292">
        <v>280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Y292*Source!I165</f>
        <v>0.62</v>
      </c>
      <c r="CY292">
        <f t="shared" si="39"/>
        <v>1</v>
      </c>
      <c r="CZ292">
        <f t="shared" si="40"/>
        <v>1</v>
      </c>
      <c r="DA292">
        <f t="shared" si="41"/>
        <v>1</v>
      </c>
      <c r="DB292">
        <v>0</v>
      </c>
    </row>
    <row r="293" spans="1:106" x14ac:dyDescent="0.2">
      <c r="A293">
        <f>ROW(Source!A167)</f>
        <v>167</v>
      </c>
      <c r="B293">
        <v>39269648</v>
      </c>
      <c r="C293">
        <v>39270039</v>
      </c>
      <c r="D293">
        <v>37071037</v>
      </c>
      <c r="E293">
        <v>1</v>
      </c>
      <c r="F293">
        <v>1</v>
      </c>
      <c r="G293">
        <v>1</v>
      </c>
      <c r="H293">
        <v>1</v>
      </c>
      <c r="I293" t="s">
        <v>992</v>
      </c>
      <c r="J293" t="s">
        <v>3</v>
      </c>
      <c r="K293" t="s">
        <v>993</v>
      </c>
      <c r="L293">
        <v>1191</v>
      </c>
      <c r="N293">
        <v>1013</v>
      </c>
      <c r="O293" t="s">
        <v>878</v>
      </c>
      <c r="P293" t="s">
        <v>878</v>
      </c>
      <c r="Q293">
        <v>1</v>
      </c>
      <c r="W293">
        <v>0</v>
      </c>
      <c r="X293">
        <v>1069510174</v>
      </c>
      <c r="Y293">
        <v>2.06</v>
      </c>
      <c r="AA293">
        <v>0</v>
      </c>
      <c r="AB293">
        <v>0</v>
      </c>
      <c r="AC293">
        <v>0</v>
      </c>
      <c r="AD293">
        <v>58.49</v>
      </c>
      <c r="AE293">
        <v>0</v>
      </c>
      <c r="AF293">
        <v>0</v>
      </c>
      <c r="AG293">
        <v>0</v>
      </c>
      <c r="AH293">
        <v>9.6199999999999992</v>
      </c>
      <c r="AI293">
        <v>1</v>
      </c>
      <c r="AJ293">
        <v>1</v>
      </c>
      <c r="AK293">
        <v>1</v>
      </c>
      <c r="AL293">
        <v>6.08</v>
      </c>
      <c r="AN293">
        <v>0</v>
      </c>
      <c r="AO293">
        <v>1</v>
      </c>
      <c r="AP293">
        <v>0</v>
      </c>
      <c r="AQ293">
        <v>0</v>
      </c>
      <c r="AR293">
        <v>0</v>
      </c>
      <c r="AS293" t="s">
        <v>3</v>
      </c>
      <c r="AT293">
        <v>2.06</v>
      </c>
      <c r="AU293" t="s">
        <v>3</v>
      </c>
      <c r="AV293">
        <v>1</v>
      </c>
      <c r="AW293">
        <v>2</v>
      </c>
      <c r="AX293">
        <v>39270047</v>
      </c>
      <c r="AY293">
        <v>1</v>
      </c>
      <c r="AZ293">
        <v>0</v>
      </c>
      <c r="BA293">
        <v>281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Y293*Source!I167</f>
        <v>2.06</v>
      </c>
      <c r="CY293">
        <f>AD293</f>
        <v>58.49</v>
      </c>
      <c r="CZ293">
        <f>AH293</f>
        <v>9.6199999999999992</v>
      </c>
      <c r="DA293">
        <f>AL293</f>
        <v>6.08</v>
      </c>
      <c r="DB293">
        <v>0</v>
      </c>
    </row>
    <row r="294" spans="1:106" x14ac:dyDescent="0.2">
      <c r="A294">
        <f>ROW(Source!A167)</f>
        <v>167</v>
      </c>
      <c r="B294">
        <v>39269648</v>
      </c>
      <c r="C294">
        <v>39270039</v>
      </c>
      <c r="D294">
        <v>36800208</v>
      </c>
      <c r="E294">
        <v>1</v>
      </c>
      <c r="F294">
        <v>1</v>
      </c>
      <c r="G294">
        <v>1</v>
      </c>
      <c r="H294">
        <v>3</v>
      </c>
      <c r="I294" t="s">
        <v>1126</v>
      </c>
      <c r="J294" t="s">
        <v>1127</v>
      </c>
      <c r="K294" t="s">
        <v>1128</v>
      </c>
      <c r="L294">
        <v>1348</v>
      </c>
      <c r="N294">
        <v>1009</v>
      </c>
      <c r="O294" t="s">
        <v>219</v>
      </c>
      <c r="P294" t="s">
        <v>219</v>
      </c>
      <c r="Q294">
        <v>1000</v>
      </c>
      <c r="W294">
        <v>0</v>
      </c>
      <c r="X294">
        <v>-800655761</v>
      </c>
      <c r="Y294">
        <v>1E-3</v>
      </c>
      <c r="AA294">
        <v>40857.599999999999</v>
      </c>
      <c r="AB294">
        <v>0</v>
      </c>
      <c r="AC294">
        <v>0</v>
      </c>
      <c r="AD294">
        <v>0</v>
      </c>
      <c r="AE294">
        <v>6720</v>
      </c>
      <c r="AF294">
        <v>0</v>
      </c>
      <c r="AG294">
        <v>0</v>
      </c>
      <c r="AH294">
        <v>0</v>
      </c>
      <c r="AI294">
        <v>6.08</v>
      </c>
      <c r="AJ294">
        <v>1</v>
      </c>
      <c r="AK294">
        <v>1</v>
      </c>
      <c r="AL294">
        <v>1</v>
      </c>
      <c r="AN294">
        <v>0</v>
      </c>
      <c r="AO294">
        <v>1</v>
      </c>
      <c r="AP294">
        <v>0</v>
      </c>
      <c r="AQ294">
        <v>0</v>
      </c>
      <c r="AR294">
        <v>0</v>
      </c>
      <c r="AS294" t="s">
        <v>3</v>
      </c>
      <c r="AT294">
        <v>1E-3</v>
      </c>
      <c r="AU294" t="s">
        <v>3</v>
      </c>
      <c r="AV294">
        <v>0</v>
      </c>
      <c r="AW294">
        <v>2</v>
      </c>
      <c r="AX294">
        <v>39270048</v>
      </c>
      <c r="AY294">
        <v>1</v>
      </c>
      <c r="AZ294">
        <v>0</v>
      </c>
      <c r="BA294">
        <v>282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Y294*Source!I167</f>
        <v>1E-3</v>
      </c>
      <c r="CY294">
        <f t="shared" ref="CY294:CY299" si="42">AA294</f>
        <v>40857.599999999999</v>
      </c>
      <c r="CZ294">
        <f t="shared" ref="CZ294:CZ299" si="43">AE294</f>
        <v>6720</v>
      </c>
      <c r="DA294">
        <f t="shared" ref="DA294:DA299" si="44">AI294</f>
        <v>6.08</v>
      </c>
      <c r="DB294">
        <v>0</v>
      </c>
    </row>
    <row r="295" spans="1:106" x14ac:dyDescent="0.2">
      <c r="A295">
        <f>ROW(Source!A167)</f>
        <v>167</v>
      </c>
      <c r="B295">
        <v>39269648</v>
      </c>
      <c r="C295">
        <v>39270039</v>
      </c>
      <c r="D295">
        <v>36800459</v>
      </c>
      <c r="E295">
        <v>1</v>
      </c>
      <c r="F295">
        <v>1</v>
      </c>
      <c r="G295">
        <v>1</v>
      </c>
      <c r="H295">
        <v>3</v>
      </c>
      <c r="I295" t="s">
        <v>1129</v>
      </c>
      <c r="J295" t="s">
        <v>1130</v>
      </c>
      <c r="K295" t="s">
        <v>1131</v>
      </c>
      <c r="L295">
        <v>1348</v>
      </c>
      <c r="N295">
        <v>1009</v>
      </c>
      <c r="O295" t="s">
        <v>219</v>
      </c>
      <c r="P295" t="s">
        <v>219</v>
      </c>
      <c r="Q295">
        <v>1000</v>
      </c>
      <c r="W295">
        <v>0</v>
      </c>
      <c r="X295">
        <v>-651806142</v>
      </c>
      <c r="Y295">
        <v>1.1E-4</v>
      </c>
      <c r="AA295">
        <v>35568</v>
      </c>
      <c r="AB295">
        <v>0</v>
      </c>
      <c r="AC295">
        <v>0</v>
      </c>
      <c r="AD295">
        <v>0</v>
      </c>
      <c r="AE295">
        <v>5850</v>
      </c>
      <c r="AF295">
        <v>0</v>
      </c>
      <c r="AG295">
        <v>0</v>
      </c>
      <c r="AH295">
        <v>0</v>
      </c>
      <c r="AI295">
        <v>6.08</v>
      </c>
      <c r="AJ295">
        <v>1</v>
      </c>
      <c r="AK295">
        <v>1</v>
      </c>
      <c r="AL295">
        <v>1</v>
      </c>
      <c r="AN295">
        <v>0</v>
      </c>
      <c r="AO295">
        <v>1</v>
      </c>
      <c r="AP295">
        <v>0</v>
      </c>
      <c r="AQ295">
        <v>0</v>
      </c>
      <c r="AR295">
        <v>0</v>
      </c>
      <c r="AS295" t="s">
        <v>3</v>
      </c>
      <c r="AT295">
        <v>1.1E-4</v>
      </c>
      <c r="AU295" t="s">
        <v>3</v>
      </c>
      <c r="AV295">
        <v>0</v>
      </c>
      <c r="AW295">
        <v>2</v>
      </c>
      <c r="AX295">
        <v>39270049</v>
      </c>
      <c r="AY295">
        <v>1</v>
      </c>
      <c r="AZ295">
        <v>0</v>
      </c>
      <c r="BA295">
        <v>283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Y295*Source!I167</f>
        <v>1.1E-4</v>
      </c>
      <c r="CY295">
        <f t="shared" si="42"/>
        <v>35568</v>
      </c>
      <c r="CZ295">
        <f t="shared" si="43"/>
        <v>5850</v>
      </c>
      <c r="DA295">
        <f t="shared" si="44"/>
        <v>6.08</v>
      </c>
      <c r="DB295">
        <v>0</v>
      </c>
    </row>
    <row r="296" spans="1:106" x14ac:dyDescent="0.2">
      <c r="A296">
        <f>ROW(Source!A167)</f>
        <v>167</v>
      </c>
      <c r="B296">
        <v>39269648</v>
      </c>
      <c r="C296">
        <v>39270039</v>
      </c>
      <c r="D296">
        <v>36801796</v>
      </c>
      <c r="E296">
        <v>1</v>
      </c>
      <c r="F296">
        <v>1</v>
      </c>
      <c r="G296">
        <v>1</v>
      </c>
      <c r="H296">
        <v>3</v>
      </c>
      <c r="I296" t="s">
        <v>1132</v>
      </c>
      <c r="J296" t="s">
        <v>1133</v>
      </c>
      <c r="K296" t="s">
        <v>1134</v>
      </c>
      <c r="L296">
        <v>1346</v>
      </c>
      <c r="N296">
        <v>1009</v>
      </c>
      <c r="O296" t="s">
        <v>260</v>
      </c>
      <c r="P296" t="s">
        <v>260</v>
      </c>
      <c r="Q296">
        <v>1</v>
      </c>
      <c r="W296">
        <v>0</v>
      </c>
      <c r="X296">
        <v>-1475054620</v>
      </c>
      <c r="Y296">
        <v>2.8</v>
      </c>
      <c r="AA296">
        <v>25.29</v>
      </c>
      <c r="AB296">
        <v>0</v>
      </c>
      <c r="AC296">
        <v>0</v>
      </c>
      <c r="AD296">
        <v>0</v>
      </c>
      <c r="AE296">
        <v>4.16</v>
      </c>
      <c r="AF296">
        <v>0</v>
      </c>
      <c r="AG296">
        <v>0</v>
      </c>
      <c r="AH296">
        <v>0</v>
      </c>
      <c r="AI296">
        <v>6.08</v>
      </c>
      <c r="AJ296">
        <v>1</v>
      </c>
      <c r="AK296">
        <v>1</v>
      </c>
      <c r="AL296">
        <v>1</v>
      </c>
      <c r="AN296">
        <v>0</v>
      </c>
      <c r="AO296">
        <v>1</v>
      </c>
      <c r="AP296">
        <v>0</v>
      </c>
      <c r="AQ296">
        <v>0</v>
      </c>
      <c r="AR296">
        <v>0</v>
      </c>
      <c r="AS296" t="s">
        <v>3</v>
      </c>
      <c r="AT296">
        <v>2.8</v>
      </c>
      <c r="AU296" t="s">
        <v>3</v>
      </c>
      <c r="AV296">
        <v>0</v>
      </c>
      <c r="AW296">
        <v>2</v>
      </c>
      <c r="AX296">
        <v>39270050</v>
      </c>
      <c r="AY296">
        <v>1</v>
      </c>
      <c r="AZ296">
        <v>0</v>
      </c>
      <c r="BA296">
        <v>284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Y296*Source!I167</f>
        <v>2.8</v>
      </c>
      <c r="CY296">
        <f t="shared" si="42"/>
        <v>25.29</v>
      </c>
      <c r="CZ296">
        <f t="shared" si="43"/>
        <v>4.16</v>
      </c>
      <c r="DA296">
        <f t="shared" si="44"/>
        <v>6.08</v>
      </c>
      <c r="DB296">
        <v>0</v>
      </c>
    </row>
    <row r="297" spans="1:106" x14ac:dyDescent="0.2">
      <c r="A297">
        <f>ROW(Source!A167)</f>
        <v>167</v>
      </c>
      <c r="B297">
        <v>39269648</v>
      </c>
      <c r="C297">
        <v>39270039</v>
      </c>
      <c r="D297">
        <v>36828215</v>
      </c>
      <c r="E297">
        <v>1</v>
      </c>
      <c r="F297">
        <v>1</v>
      </c>
      <c r="G297">
        <v>1</v>
      </c>
      <c r="H297">
        <v>3</v>
      </c>
      <c r="I297" t="s">
        <v>1135</v>
      </c>
      <c r="J297" t="s">
        <v>1136</v>
      </c>
      <c r="K297" t="s">
        <v>1137</v>
      </c>
      <c r="L297">
        <v>1348</v>
      </c>
      <c r="N297">
        <v>1009</v>
      </c>
      <c r="O297" t="s">
        <v>219</v>
      </c>
      <c r="P297" t="s">
        <v>219</v>
      </c>
      <c r="Q297">
        <v>1000</v>
      </c>
      <c r="W297">
        <v>0</v>
      </c>
      <c r="X297">
        <v>1393047216</v>
      </c>
      <c r="Y297">
        <v>3.0000000000000001E-5</v>
      </c>
      <c r="AA297">
        <v>250556.79999999999</v>
      </c>
      <c r="AB297">
        <v>0</v>
      </c>
      <c r="AC297">
        <v>0</v>
      </c>
      <c r="AD297">
        <v>0</v>
      </c>
      <c r="AE297">
        <v>41210</v>
      </c>
      <c r="AF297">
        <v>0</v>
      </c>
      <c r="AG297">
        <v>0</v>
      </c>
      <c r="AH297">
        <v>0</v>
      </c>
      <c r="AI297">
        <v>6.08</v>
      </c>
      <c r="AJ297">
        <v>1</v>
      </c>
      <c r="AK297">
        <v>1</v>
      </c>
      <c r="AL297">
        <v>1</v>
      </c>
      <c r="AN297">
        <v>0</v>
      </c>
      <c r="AO297">
        <v>1</v>
      </c>
      <c r="AP297">
        <v>0</v>
      </c>
      <c r="AQ297">
        <v>0</v>
      </c>
      <c r="AR297">
        <v>0</v>
      </c>
      <c r="AS297" t="s">
        <v>3</v>
      </c>
      <c r="AT297">
        <v>3.0000000000000001E-5</v>
      </c>
      <c r="AU297" t="s">
        <v>3</v>
      </c>
      <c r="AV297">
        <v>0</v>
      </c>
      <c r="AW297">
        <v>2</v>
      </c>
      <c r="AX297">
        <v>39270051</v>
      </c>
      <c r="AY297">
        <v>1</v>
      </c>
      <c r="AZ297">
        <v>0</v>
      </c>
      <c r="BA297">
        <v>285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Y297*Source!I167</f>
        <v>3.0000000000000001E-5</v>
      </c>
      <c r="CY297">
        <f t="shared" si="42"/>
        <v>250556.79999999999</v>
      </c>
      <c r="CZ297">
        <f t="shared" si="43"/>
        <v>41210</v>
      </c>
      <c r="DA297">
        <f t="shared" si="44"/>
        <v>6.08</v>
      </c>
      <c r="DB297">
        <v>0</v>
      </c>
    </row>
    <row r="298" spans="1:106" x14ac:dyDescent="0.2">
      <c r="A298">
        <f>ROW(Source!A167)</f>
        <v>167</v>
      </c>
      <c r="B298">
        <v>39269648</v>
      </c>
      <c r="C298">
        <v>39270039</v>
      </c>
      <c r="D298">
        <v>36876049</v>
      </c>
      <c r="E298">
        <v>1</v>
      </c>
      <c r="F298">
        <v>1</v>
      </c>
      <c r="G298">
        <v>1</v>
      </c>
      <c r="H298">
        <v>3</v>
      </c>
      <c r="I298" t="s">
        <v>537</v>
      </c>
      <c r="J298" t="s">
        <v>539</v>
      </c>
      <c r="K298" t="s">
        <v>538</v>
      </c>
      <c r="L298">
        <v>1354</v>
      </c>
      <c r="N298">
        <v>1010</v>
      </c>
      <c r="O298" t="s">
        <v>94</v>
      </c>
      <c r="P298" t="s">
        <v>94</v>
      </c>
      <c r="Q298">
        <v>1</v>
      </c>
      <c r="W298">
        <v>0</v>
      </c>
      <c r="X298">
        <v>-1410971767</v>
      </c>
      <c r="Y298">
        <v>1</v>
      </c>
      <c r="AA298">
        <v>471.2</v>
      </c>
      <c r="AB298">
        <v>0</v>
      </c>
      <c r="AC298">
        <v>0</v>
      </c>
      <c r="AD298">
        <v>0</v>
      </c>
      <c r="AE298">
        <v>77.5</v>
      </c>
      <c r="AF298">
        <v>0</v>
      </c>
      <c r="AG298">
        <v>0</v>
      </c>
      <c r="AH298">
        <v>0</v>
      </c>
      <c r="AI298">
        <v>6.08</v>
      </c>
      <c r="AJ298">
        <v>1</v>
      </c>
      <c r="AK298">
        <v>1</v>
      </c>
      <c r="AL298">
        <v>1</v>
      </c>
      <c r="AN298">
        <v>0</v>
      </c>
      <c r="AO298">
        <v>0</v>
      </c>
      <c r="AP298">
        <v>0</v>
      </c>
      <c r="AQ298">
        <v>0</v>
      </c>
      <c r="AR298">
        <v>0</v>
      </c>
      <c r="AS298" t="s">
        <v>3</v>
      </c>
      <c r="AT298">
        <v>1</v>
      </c>
      <c r="AU298" t="s">
        <v>3</v>
      </c>
      <c r="AV298">
        <v>0</v>
      </c>
      <c r="AW298">
        <v>1</v>
      </c>
      <c r="AX298">
        <v>-1</v>
      </c>
      <c r="AY298">
        <v>0</v>
      </c>
      <c r="AZ298">
        <v>0</v>
      </c>
      <c r="BA298" t="s">
        <v>3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Y298*Source!I167</f>
        <v>1</v>
      </c>
      <c r="CY298">
        <f t="shared" si="42"/>
        <v>471.2</v>
      </c>
      <c r="CZ298">
        <f t="shared" si="43"/>
        <v>77.5</v>
      </c>
      <c r="DA298">
        <f t="shared" si="44"/>
        <v>6.08</v>
      </c>
      <c r="DB298">
        <v>0</v>
      </c>
    </row>
    <row r="299" spans="1:106" x14ac:dyDescent="0.2">
      <c r="A299">
        <f>ROW(Source!A167)</f>
        <v>167</v>
      </c>
      <c r="B299">
        <v>39269648</v>
      </c>
      <c r="C299">
        <v>39270039</v>
      </c>
      <c r="D299">
        <v>36799065</v>
      </c>
      <c r="E299">
        <v>17</v>
      </c>
      <c r="F299">
        <v>1</v>
      </c>
      <c r="G299">
        <v>1</v>
      </c>
      <c r="H299">
        <v>3</v>
      </c>
      <c r="I299" t="s">
        <v>1062</v>
      </c>
      <c r="J299" t="s">
        <v>3</v>
      </c>
      <c r="K299" t="s">
        <v>1063</v>
      </c>
      <c r="L299">
        <v>1374</v>
      </c>
      <c r="N299">
        <v>1013</v>
      </c>
      <c r="O299" t="s">
        <v>1064</v>
      </c>
      <c r="P299" t="s">
        <v>1064</v>
      </c>
      <c r="Q299">
        <v>1</v>
      </c>
      <c r="W299">
        <v>0</v>
      </c>
      <c r="X299">
        <v>-1731369543</v>
      </c>
      <c r="Y299">
        <v>0.4</v>
      </c>
      <c r="AA299">
        <v>1</v>
      </c>
      <c r="AB299">
        <v>0</v>
      </c>
      <c r="AC299">
        <v>0</v>
      </c>
      <c r="AD299">
        <v>0</v>
      </c>
      <c r="AE299">
        <v>1</v>
      </c>
      <c r="AF299">
        <v>0</v>
      </c>
      <c r="AG299">
        <v>0</v>
      </c>
      <c r="AH299">
        <v>0</v>
      </c>
      <c r="AI299">
        <v>1</v>
      </c>
      <c r="AJ299">
        <v>1</v>
      </c>
      <c r="AK299">
        <v>1</v>
      </c>
      <c r="AL299">
        <v>1</v>
      </c>
      <c r="AN299">
        <v>0</v>
      </c>
      <c r="AO299">
        <v>1</v>
      </c>
      <c r="AP299">
        <v>0</v>
      </c>
      <c r="AQ299">
        <v>0</v>
      </c>
      <c r="AR299">
        <v>0</v>
      </c>
      <c r="AS299" t="s">
        <v>3</v>
      </c>
      <c r="AT299">
        <v>0.4</v>
      </c>
      <c r="AU299" t="s">
        <v>3</v>
      </c>
      <c r="AV299">
        <v>0</v>
      </c>
      <c r="AW299">
        <v>2</v>
      </c>
      <c r="AX299">
        <v>39270052</v>
      </c>
      <c r="AY299">
        <v>1</v>
      </c>
      <c r="AZ299">
        <v>0</v>
      </c>
      <c r="BA299">
        <v>286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Y299*Source!I167</f>
        <v>0.4</v>
      </c>
      <c r="CY299">
        <f t="shared" si="42"/>
        <v>1</v>
      </c>
      <c r="CZ299">
        <f t="shared" si="43"/>
        <v>1</v>
      </c>
      <c r="DA299">
        <f t="shared" si="44"/>
        <v>1</v>
      </c>
      <c r="DB299">
        <v>0</v>
      </c>
    </row>
    <row r="300" spans="1:106" x14ac:dyDescent="0.2">
      <c r="A300">
        <f>ROW(Source!A169)</f>
        <v>169</v>
      </c>
      <c r="B300">
        <v>39269648</v>
      </c>
      <c r="C300">
        <v>39270054</v>
      </c>
      <c r="D300">
        <v>37519679</v>
      </c>
      <c r="E300">
        <v>1</v>
      </c>
      <c r="F300">
        <v>1</v>
      </c>
      <c r="G300">
        <v>1</v>
      </c>
      <c r="H300">
        <v>1</v>
      </c>
      <c r="I300" t="s">
        <v>1138</v>
      </c>
      <c r="J300" t="s">
        <v>3</v>
      </c>
      <c r="K300" t="s">
        <v>1139</v>
      </c>
      <c r="L300">
        <v>1191</v>
      </c>
      <c r="N300">
        <v>1013</v>
      </c>
      <c r="O300" t="s">
        <v>878</v>
      </c>
      <c r="P300" t="s">
        <v>878</v>
      </c>
      <c r="Q300">
        <v>1</v>
      </c>
      <c r="W300">
        <v>0</v>
      </c>
      <c r="X300">
        <v>-1166887252</v>
      </c>
      <c r="Y300">
        <v>0.128</v>
      </c>
      <c r="AA300">
        <v>0</v>
      </c>
      <c r="AB300">
        <v>0</v>
      </c>
      <c r="AC300">
        <v>0</v>
      </c>
      <c r="AD300">
        <v>78.55</v>
      </c>
      <c r="AE300">
        <v>0</v>
      </c>
      <c r="AF300">
        <v>0</v>
      </c>
      <c r="AG300">
        <v>0</v>
      </c>
      <c r="AH300">
        <v>12.92</v>
      </c>
      <c r="AI300">
        <v>1</v>
      </c>
      <c r="AJ300">
        <v>1</v>
      </c>
      <c r="AK300">
        <v>1</v>
      </c>
      <c r="AL300">
        <v>6.08</v>
      </c>
      <c r="AN300">
        <v>0</v>
      </c>
      <c r="AO300">
        <v>1</v>
      </c>
      <c r="AP300">
        <v>1</v>
      </c>
      <c r="AQ300">
        <v>0</v>
      </c>
      <c r="AR300">
        <v>0</v>
      </c>
      <c r="AS300" t="s">
        <v>3</v>
      </c>
      <c r="AT300">
        <v>0.16</v>
      </c>
      <c r="AU300" t="s">
        <v>545</v>
      </c>
      <c r="AV300">
        <v>1</v>
      </c>
      <c r="AW300">
        <v>2</v>
      </c>
      <c r="AX300">
        <v>39270057</v>
      </c>
      <c r="AY300">
        <v>1</v>
      </c>
      <c r="AZ300">
        <v>0</v>
      </c>
      <c r="BA300">
        <v>287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Y300*Source!I169</f>
        <v>4.4800000000000004</v>
      </c>
      <c r="CY300">
        <f t="shared" ref="CY300:CY307" si="45">AD300</f>
        <v>78.55</v>
      </c>
      <c r="CZ300">
        <f t="shared" ref="CZ300:CZ307" si="46">AH300</f>
        <v>12.92</v>
      </c>
      <c r="DA300">
        <f t="shared" ref="DA300:DA307" si="47">AL300</f>
        <v>6.08</v>
      </c>
      <c r="DB300">
        <v>0</v>
      </c>
    </row>
    <row r="301" spans="1:106" x14ac:dyDescent="0.2">
      <c r="A301">
        <f>ROW(Source!A169)</f>
        <v>169</v>
      </c>
      <c r="B301">
        <v>39269648</v>
      </c>
      <c r="C301">
        <v>39270054</v>
      </c>
      <c r="D301">
        <v>37518716</v>
      </c>
      <c r="E301">
        <v>1</v>
      </c>
      <c r="F301">
        <v>1</v>
      </c>
      <c r="G301">
        <v>1</v>
      </c>
      <c r="H301">
        <v>1</v>
      </c>
      <c r="I301" t="s">
        <v>1140</v>
      </c>
      <c r="J301" t="s">
        <v>3</v>
      </c>
      <c r="K301" t="s">
        <v>1141</v>
      </c>
      <c r="L301">
        <v>1191</v>
      </c>
      <c r="N301">
        <v>1013</v>
      </c>
      <c r="O301" t="s">
        <v>878</v>
      </c>
      <c r="P301" t="s">
        <v>878</v>
      </c>
      <c r="Q301">
        <v>1</v>
      </c>
      <c r="W301">
        <v>0</v>
      </c>
      <c r="X301">
        <v>1776637054</v>
      </c>
      <c r="Y301">
        <v>0.128</v>
      </c>
      <c r="AA301">
        <v>0</v>
      </c>
      <c r="AB301">
        <v>0</v>
      </c>
      <c r="AC301">
        <v>0</v>
      </c>
      <c r="AD301">
        <v>77.16</v>
      </c>
      <c r="AE301">
        <v>0</v>
      </c>
      <c r="AF301">
        <v>0</v>
      </c>
      <c r="AG301">
        <v>0</v>
      </c>
      <c r="AH301">
        <v>12.69</v>
      </c>
      <c r="AI301">
        <v>1</v>
      </c>
      <c r="AJ301">
        <v>1</v>
      </c>
      <c r="AK301">
        <v>1</v>
      </c>
      <c r="AL301">
        <v>6.08</v>
      </c>
      <c r="AN301">
        <v>0</v>
      </c>
      <c r="AO301">
        <v>1</v>
      </c>
      <c r="AP301">
        <v>1</v>
      </c>
      <c r="AQ301">
        <v>0</v>
      </c>
      <c r="AR301">
        <v>0</v>
      </c>
      <c r="AS301" t="s">
        <v>3</v>
      </c>
      <c r="AT301">
        <v>0.16</v>
      </c>
      <c r="AU301" t="s">
        <v>545</v>
      </c>
      <c r="AV301">
        <v>1</v>
      </c>
      <c r="AW301">
        <v>2</v>
      </c>
      <c r="AX301">
        <v>39270058</v>
      </c>
      <c r="AY301">
        <v>1</v>
      </c>
      <c r="AZ301">
        <v>0</v>
      </c>
      <c r="BA301">
        <v>288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Y301*Source!I169</f>
        <v>4.4800000000000004</v>
      </c>
      <c r="CY301">
        <f t="shared" si="45"/>
        <v>77.16</v>
      </c>
      <c r="CZ301">
        <f t="shared" si="46"/>
        <v>12.69</v>
      </c>
      <c r="DA301">
        <f t="shared" si="47"/>
        <v>6.08</v>
      </c>
      <c r="DB301">
        <v>0</v>
      </c>
    </row>
    <row r="302" spans="1:106" x14ac:dyDescent="0.2">
      <c r="A302">
        <f>ROW(Source!A170)</f>
        <v>170</v>
      </c>
      <c r="B302">
        <v>39269648</v>
      </c>
      <c r="C302">
        <v>39270059</v>
      </c>
      <c r="D302">
        <v>37519679</v>
      </c>
      <c r="E302">
        <v>1</v>
      </c>
      <c r="F302">
        <v>1</v>
      </c>
      <c r="G302">
        <v>1</v>
      </c>
      <c r="H302">
        <v>1</v>
      </c>
      <c r="I302" t="s">
        <v>1138</v>
      </c>
      <c r="J302" t="s">
        <v>3</v>
      </c>
      <c r="K302" t="s">
        <v>1139</v>
      </c>
      <c r="L302">
        <v>1191</v>
      </c>
      <c r="N302">
        <v>1013</v>
      </c>
      <c r="O302" t="s">
        <v>878</v>
      </c>
      <c r="P302" t="s">
        <v>878</v>
      </c>
      <c r="Q302">
        <v>1</v>
      </c>
      <c r="W302">
        <v>0</v>
      </c>
      <c r="X302">
        <v>-1166887252</v>
      </c>
      <c r="Y302">
        <v>5.1840000000000011</v>
      </c>
      <c r="AA302">
        <v>0</v>
      </c>
      <c r="AB302">
        <v>0</v>
      </c>
      <c r="AC302">
        <v>0</v>
      </c>
      <c r="AD302">
        <v>78.55</v>
      </c>
      <c r="AE302">
        <v>0</v>
      </c>
      <c r="AF302">
        <v>0</v>
      </c>
      <c r="AG302">
        <v>0</v>
      </c>
      <c r="AH302">
        <v>12.92</v>
      </c>
      <c r="AI302">
        <v>1</v>
      </c>
      <c r="AJ302">
        <v>1</v>
      </c>
      <c r="AK302">
        <v>1</v>
      </c>
      <c r="AL302">
        <v>6.08</v>
      </c>
      <c r="AN302">
        <v>0</v>
      </c>
      <c r="AO302">
        <v>1</v>
      </c>
      <c r="AP302">
        <v>1</v>
      </c>
      <c r="AQ302">
        <v>0</v>
      </c>
      <c r="AR302">
        <v>0</v>
      </c>
      <c r="AS302" t="s">
        <v>3</v>
      </c>
      <c r="AT302">
        <v>6.48</v>
      </c>
      <c r="AU302" t="s">
        <v>545</v>
      </c>
      <c r="AV302">
        <v>1</v>
      </c>
      <c r="AW302">
        <v>2</v>
      </c>
      <c r="AX302">
        <v>39270062</v>
      </c>
      <c r="AY302">
        <v>1</v>
      </c>
      <c r="AZ302">
        <v>0</v>
      </c>
      <c r="BA302">
        <v>289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Y302*Source!I170</f>
        <v>0.62208000000000008</v>
      </c>
      <c r="CY302">
        <f t="shared" si="45"/>
        <v>78.55</v>
      </c>
      <c r="CZ302">
        <f t="shared" si="46"/>
        <v>12.92</v>
      </c>
      <c r="DA302">
        <f t="shared" si="47"/>
        <v>6.08</v>
      </c>
      <c r="DB302">
        <v>0</v>
      </c>
    </row>
    <row r="303" spans="1:106" x14ac:dyDescent="0.2">
      <c r="A303">
        <f>ROW(Source!A170)</f>
        <v>170</v>
      </c>
      <c r="B303">
        <v>39269648</v>
      </c>
      <c r="C303">
        <v>39270059</v>
      </c>
      <c r="D303">
        <v>37518716</v>
      </c>
      <c r="E303">
        <v>1</v>
      </c>
      <c r="F303">
        <v>1</v>
      </c>
      <c r="G303">
        <v>1</v>
      </c>
      <c r="H303">
        <v>1</v>
      </c>
      <c r="I303" t="s">
        <v>1140</v>
      </c>
      <c r="J303" t="s">
        <v>3</v>
      </c>
      <c r="K303" t="s">
        <v>1141</v>
      </c>
      <c r="L303">
        <v>1191</v>
      </c>
      <c r="N303">
        <v>1013</v>
      </c>
      <c r="O303" t="s">
        <v>878</v>
      </c>
      <c r="P303" t="s">
        <v>878</v>
      </c>
      <c r="Q303">
        <v>1</v>
      </c>
      <c r="W303">
        <v>0</v>
      </c>
      <c r="X303">
        <v>1776637054</v>
      </c>
      <c r="Y303">
        <v>5.1840000000000011</v>
      </c>
      <c r="AA303">
        <v>0</v>
      </c>
      <c r="AB303">
        <v>0</v>
      </c>
      <c r="AC303">
        <v>0</v>
      </c>
      <c r="AD303">
        <v>77.16</v>
      </c>
      <c r="AE303">
        <v>0</v>
      </c>
      <c r="AF303">
        <v>0</v>
      </c>
      <c r="AG303">
        <v>0</v>
      </c>
      <c r="AH303">
        <v>12.69</v>
      </c>
      <c r="AI303">
        <v>1</v>
      </c>
      <c r="AJ303">
        <v>1</v>
      </c>
      <c r="AK303">
        <v>1</v>
      </c>
      <c r="AL303">
        <v>6.08</v>
      </c>
      <c r="AN303">
        <v>0</v>
      </c>
      <c r="AO303">
        <v>1</v>
      </c>
      <c r="AP303">
        <v>1</v>
      </c>
      <c r="AQ303">
        <v>0</v>
      </c>
      <c r="AR303">
        <v>0</v>
      </c>
      <c r="AS303" t="s">
        <v>3</v>
      </c>
      <c r="AT303">
        <v>6.48</v>
      </c>
      <c r="AU303" t="s">
        <v>545</v>
      </c>
      <c r="AV303">
        <v>1</v>
      </c>
      <c r="AW303">
        <v>2</v>
      </c>
      <c r="AX303">
        <v>39270063</v>
      </c>
      <c r="AY303">
        <v>1</v>
      </c>
      <c r="AZ303">
        <v>0</v>
      </c>
      <c r="BA303">
        <v>290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Y303*Source!I170</f>
        <v>0.62208000000000008</v>
      </c>
      <c r="CY303">
        <f t="shared" si="45"/>
        <v>77.16</v>
      </c>
      <c r="CZ303">
        <f t="shared" si="46"/>
        <v>12.69</v>
      </c>
      <c r="DA303">
        <f t="shared" si="47"/>
        <v>6.08</v>
      </c>
      <c r="DB303">
        <v>0</v>
      </c>
    </row>
    <row r="304" spans="1:106" x14ac:dyDescent="0.2">
      <c r="A304">
        <f>ROW(Source!A171)</f>
        <v>171</v>
      </c>
      <c r="B304">
        <v>39269648</v>
      </c>
      <c r="C304">
        <v>39270064</v>
      </c>
      <c r="D304">
        <v>37519679</v>
      </c>
      <c r="E304">
        <v>1</v>
      </c>
      <c r="F304">
        <v>1</v>
      </c>
      <c r="G304">
        <v>1</v>
      </c>
      <c r="H304">
        <v>1</v>
      </c>
      <c r="I304" t="s">
        <v>1138</v>
      </c>
      <c r="J304" t="s">
        <v>3</v>
      </c>
      <c r="K304" t="s">
        <v>1139</v>
      </c>
      <c r="L304">
        <v>1191</v>
      </c>
      <c r="N304">
        <v>1013</v>
      </c>
      <c r="O304" t="s">
        <v>878</v>
      </c>
      <c r="P304" t="s">
        <v>878</v>
      </c>
      <c r="Q304">
        <v>1</v>
      </c>
      <c r="W304">
        <v>0</v>
      </c>
      <c r="X304">
        <v>-1166887252</v>
      </c>
      <c r="Y304">
        <v>0.48799999999999999</v>
      </c>
      <c r="AA304">
        <v>0</v>
      </c>
      <c r="AB304">
        <v>0</v>
      </c>
      <c r="AC304">
        <v>0</v>
      </c>
      <c r="AD304">
        <v>78.55</v>
      </c>
      <c r="AE304">
        <v>0</v>
      </c>
      <c r="AF304">
        <v>0</v>
      </c>
      <c r="AG304">
        <v>0</v>
      </c>
      <c r="AH304">
        <v>12.92</v>
      </c>
      <c r="AI304">
        <v>1</v>
      </c>
      <c r="AJ304">
        <v>1</v>
      </c>
      <c r="AK304">
        <v>1</v>
      </c>
      <c r="AL304">
        <v>6.08</v>
      </c>
      <c r="AN304">
        <v>0</v>
      </c>
      <c r="AO304">
        <v>1</v>
      </c>
      <c r="AP304">
        <v>1</v>
      </c>
      <c r="AQ304">
        <v>0</v>
      </c>
      <c r="AR304">
        <v>0</v>
      </c>
      <c r="AS304" t="s">
        <v>3</v>
      </c>
      <c r="AT304">
        <v>0.61</v>
      </c>
      <c r="AU304" t="s">
        <v>545</v>
      </c>
      <c r="AV304">
        <v>1</v>
      </c>
      <c r="AW304">
        <v>2</v>
      </c>
      <c r="AX304">
        <v>39270067</v>
      </c>
      <c r="AY304">
        <v>1</v>
      </c>
      <c r="AZ304">
        <v>0</v>
      </c>
      <c r="BA304">
        <v>291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Y304*Source!I171</f>
        <v>0.48799999999999999</v>
      </c>
      <c r="CY304">
        <f t="shared" si="45"/>
        <v>78.55</v>
      </c>
      <c r="CZ304">
        <f t="shared" si="46"/>
        <v>12.92</v>
      </c>
      <c r="DA304">
        <f t="shared" si="47"/>
        <v>6.08</v>
      </c>
      <c r="DB304">
        <v>0</v>
      </c>
    </row>
    <row r="305" spans="1:106" x14ac:dyDescent="0.2">
      <c r="A305">
        <f>ROW(Source!A171)</f>
        <v>171</v>
      </c>
      <c r="B305">
        <v>39269648</v>
      </c>
      <c r="C305">
        <v>39270064</v>
      </c>
      <c r="D305">
        <v>37518716</v>
      </c>
      <c r="E305">
        <v>1</v>
      </c>
      <c r="F305">
        <v>1</v>
      </c>
      <c r="G305">
        <v>1</v>
      </c>
      <c r="H305">
        <v>1</v>
      </c>
      <c r="I305" t="s">
        <v>1140</v>
      </c>
      <c r="J305" t="s">
        <v>3</v>
      </c>
      <c r="K305" t="s">
        <v>1141</v>
      </c>
      <c r="L305">
        <v>1191</v>
      </c>
      <c r="N305">
        <v>1013</v>
      </c>
      <c r="O305" t="s">
        <v>878</v>
      </c>
      <c r="P305" t="s">
        <v>878</v>
      </c>
      <c r="Q305">
        <v>1</v>
      </c>
      <c r="W305">
        <v>0</v>
      </c>
      <c r="X305">
        <v>1776637054</v>
      </c>
      <c r="Y305">
        <v>0.48799999999999999</v>
      </c>
      <c r="AA305">
        <v>0</v>
      </c>
      <c r="AB305">
        <v>0</v>
      </c>
      <c r="AC305">
        <v>0</v>
      </c>
      <c r="AD305">
        <v>77.16</v>
      </c>
      <c r="AE305">
        <v>0</v>
      </c>
      <c r="AF305">
        <v>0</v>
      </c>
      <c r="AG305">
        <v>0</v>
      </c>
      <c r="AH305">
        <v>12.69</v>
      </c>
      <c r="AI305">
        <v>1</v>
      </c>
      <c r="AJ305">
        <v>1</v>
      </c>
      <c r="AK305">
        <v>1</v>
      </c>
      <c r="AL305">
        <v>6.08</v>
      </c>
      <c r="AN305">
        <v>0</v>
      </c>
      <c r="AO305">
        <v>1</v>
      </c>
      <c r="AP305">
        <v>1</v>
      </c>
      <c r="AQ305">
        <v>0</v>
      </c>
      <c r="AR305">
        <v>0</v>
      </c>
      <c r="AS305" t="s">
        <v>3</v>
      </c>
      <c r="AT305">
        <v>0.61</v>
      </c>
      <c r="AU305" t="s">
        <v>545</v>
      </c>
      <c r="AV305">
        <v>1</v>
      </c>
      <c r="AW305">
        <v>2</v>
      </c>
      <c r="AX305">
        <v>39270068</v>
      </c>
      <c r="AY305">
        <v>1</v>
      </c>
      <c r="AZ305">
        <v>0</v>
      </c>
      <c r="BA305">
        <v>292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Y305*Source!I171</f>
        <v>0.48799999999999999</v>
      </c>
      <c r="CY305">
        <f t="shared" si="45"/>
        <v>77.16</v>
      </c>
      <c r="CZ305">
        <f t="shared" si="46"/>
        <v>12.69</v>
      </c>
      <c r="DA305">
        <f t="shared" si="47"/>
        <v>6.08</v>
      </c>
      <c r="DB305">
        <v>0</v>
      </c>
    </row>
    <row r="306" spans="1:106" x14ac:dyDescent="0.2">
      <c r="A306">
        <f>ROW(Source!A206)</f>
        <v>206</v>
      </c>
      <c r="B306">
        <v>39269648</v>
      </c>
      <c r="C306">
        <v>39270069</v>
      </c>
      <c r="D306">
        <v>37065248</v>
      </c>
      <c r="E306">
        <v>1</v>
      </c>
      <c r="F306">
        <v>1</v>
      </c>
      <c r="G306">
        <v>1</v>
      </c>
      <c r="H306">
        <v>1</v>
      </c>
      <c r="I306" t="s">
        <v>962</v>
      </c>
      <c r="J306" t="s">
        <v>3</v>
      </c>
      <c r="K306" t="s">
        <v>963</v>
      </c>
      <c r="L306">
        <v>1191</v>
      </c>
      <c r="N306">
        <v>1013</v>
      </c>
      <c r="O306" t="s">
        <v>878</v>
      </c>
      <c r="P306" t="s">
        <v>878</v>
      </c>
      <c r="Q306">
        <v>1</v>
      </c>
      <c r="W306">
        <v>0</v>
      </c>
      <c r="X306">
        <v>-400197608</v>
      </c>
      <c r="Y306">
        <v>847.4</v>
      </c>
      <c r="AA306">
        <v>0</v>
      </c>
      <c r="AB306">
        <v>0</v>
      </c>
      <c r="AC306">
        <v>0</v>
      </c>
      <c r="AD306">
        <v>51.86</v>
      </c>
      <c r="AE306">
        <v>0</v>
      </c>
      <c r="AF306">
        <v>0</v>
      </c>
      <c r="AG306">
        <v>0</v>
      </c>
      <c r="AH306">
        <v>8.5299999999999994</v>
      </c>
      <c r="AI306">
        <v>1</v>
      </c>
      <c r="AJ306">
        <v>1</v>
      </c>
      <c r="AK306">
        <v>1</v>
      </c>
      <c r="AL306">
        <v>6.08</v>
      </c>
      <c r="AN306">
        <v>0</v>
      </c>
      <c r="AO306">
        <v>1</v>
      </c>
      <c r="AP306">
        <v>0</v>
      </c>
      <c r="AQ306">
        <v>0</v>
      </c>
      <c r="AR306">
        <v>0</v>
      </c>
      <c r="AS306" t="s">
        <v>3</v>
      </c>
      <c r="AT306">
        <v>847.4</v>
      </c>
      <c r="AU306" t="s">
        <v>3</v>
      </c>
      <c r="AV306">
        <v>1</v>
      </c>
      <c r="AW306">
        <v>2</v>
      </c>
      <c r="AX306">
        <v>39270073</v>
      </c>
      <c r="AY306">
        <v>1</v>
      </c>
      <c r="AZ306">
        <v>0</v>
      </c>
      <c r="BA306">
        <v>293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Y306*Source!I206</f>
        <v>8.4740000000000002</v>
      </c>
      <c r="CY306">
        <f t="shared" si="45"/>
        <v>51.86</v>
      </c>
      <c r="CZ306">
        <f t="shared" si="46"/>
        <v>8.5299999999999994</v>
      </c>
      <c r="DA306">
        <f t="shared" si="47"/>
        <v>6.08</v>
      </c>
      <c r="DB306">
        <v>0</v>
      </c>
    </row>
    <row r="307" spans="1:106" x14ac:dyDescent="0.2">
      <c r="A307">
        <f>ROW(Source!A206)</f>
        <v>206</v>
      </c>
      <c r="B307">
        <v>39269648</v>
      </c>
      <c r="C307">
        <v>39270069</v>
      </c>
      <c r="D307">
        <v>37064876</v>
      </c>
      <c r="E307">
        <v>1</v>
      </c>
      <c r="F307">
        <v>1</v>
      </c>
      <c r="G307">
        <v>1</v>
      </c>
      <c r="H307">
        <v>1</v>
      </c>
      <c r="I307" t="s">
        <v>879</v>
      </c>
      <c r="J307" t="s">
        <v>3</v>
      </c>
      <c r="K307" t="s">
        <v>880</v>
      </c>
      <c r="L307">
        <v>1191</v>
      </c>
      <c r="N307">
        <v>1013</v>
      </c>
      <c r="O307" t="s">
        <v>878</v>
      </c>
      <c r="P307" t="s">
        <v>878</v>
      </c>
      <c r="Q307">
        <v>1</v>
      </c>
      <c r="W307">
        <v>0</v>
      </c>
      <c r="X307">
        <v>-1417349443</v>
      </c>
      <c r="Y307">
        <v>2.27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1</v>
      </c>
      <c r="AJ307">
        <v>1</v>
      </c>
      <c r="AK307">
        <v>6.08</v>
      </c>
      <c r="AL307">
        <v>1</v>
      </c>
      <c r="AN307">
        <v>0</v>
      </c>
      <c r="AO307">
        <v>1</v>
      </c>
      <c r="AP307">
        <v>0</v>
      </c>
      <c r="AQ307">
        <v>0</v>
      </c>
      <c r="AR307">
        <v>0</v>
      </c>
      <c r="AS307" t="s">
        <v>3</v>
      </c>
      <c r="AT307">
        <v>2.27</v>
      </c>
      <c r="AU307" t="s">
        <v>3</v>
      </c>
      <c r="AV307">
        <v>2</v>
      </c>
      <c r="AW307">
        <v>2</v>
      </c>
      <c r="AX307">
        <v>39270074</v>
      </c>
      <c r="AY307">
        <v>1</v>
      </c>
      <c r="AZ307">
        <v>0</v>
      </c>
      <c r="BA307">
        <v>294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Y307*Source!I206</f>
        <v>2.2700000000000001E-2</v>
      </c>
      <c r="CY307">
        <f t="shared" si="45"/>
        <v>0</v>
      </c>
      <c r="CZ307">
        <f t="shared" si="46"/>
        <v>0</v>
      </c>
      <c r="DA307">
        <f t="shared" si="47"/>
        <v>1</v>
      </c>
      <c r="DB307">
        <v>0</v>
      </c>
    </row>
    <row r="308" spans="1:106" x14ac:dyDescent="0.2">
      <c r="A308">
        <f>ROW(Source!A206)</f>
        <v>206</v>
      </c>
      <c r="B308">
        <v>39269648</v>
      </c>
      <c r="C308">
        <v>39270069</v>
      </c>
      <c r="D308">
        <v>36882452</v>
      </c>
      <c r="E308">
        <v>1</v>
      </c>
      <c r="F308">
        <v>1</v>
      </c>
      <c r="G308">
        <v>1</v>
      </c>
      <c r="H308">
        <v>2</v>
      </c>
      <c r="I308" t="s">
        <v>881</v>
      </c>
      <c r="J308" t="s">
        <v>882</v>
      </c>
      <c r="K308" t="s">
        <v>883</v>
      </c>
      <c r="L308">
        <v>1368</v>
      </c>
      <c r="N308">
        <v>1011</v>
      </c>
      <c r="O308" t="s">
        <v>884</v>
      </c>
      <c r="P308" t="s">
        <v>884</v>
      </c>
      <c r="Q308">
        <v>1</v>
      </c>
      <c r="W308">
        <v>0</v>
      </c>
      <c r="X308">
        <v>1188625873</v>
      </c>
      <c r="Y308">
        <v>2.27</v>
      </c>
      <c r="AA308">
        <v>0</v>
      </c>
      <c r="AB308">
        <v>190.06</v>
      </c>
      <c r="AC308">
        <v>13.5</v>
      </c>
      <c r="AD308">
        <v>0</v>
      </c>
      <c r="AE308">
        <v>0</v>
      </c>
      <c r="AF308">
        <v>31.26</v>
      </c>
      <c r="AG308">
        <v>13.5</v>
      </c>
      <c r="AH308">
        <v>0</v>
      </c>
      <c r="AI308">
        <v>1</v>
      </c>
      <c r="AJ308">
        <v>6.08</v>
      </c>
      <c r="AK308">
        <v>1</v>
      </c>
      <c r="AL308">
        <v>1</v>
      </c>
      <c r="AN308">
        <v>0</v>
      </c>
      <c r="AO308">
        <v>1</v>
      </c>
      <c r="AP308">
        <v>0</v>
      </c>
      <c r="AQ308">
        <v>0</v>
      </c>
      <c r="AR308">
        <v>0</v>
      </c>
      <c r="AS308" t="s">
        <v>3</v>
      </c>
      <c r="AT308">
        <v>2.27</v>
      </c>
      <c r="AU308" t="s">
        <v>3</v>
      </c>
      <c r="AV308">
        <v>0</v>
      </c>
      <c r="AW308">
        <v>2</v>
      </c>
      <c r="AX308">
        <v>39270075</v>
      </c>
      <c r="AY308">
        <v>1</v>
      </c>
      <c r="AZ308">
        <v>0</v>
      </c>
      <c r="BA308">
        <v>295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Y308*Source!I206</f>
        <v>2.2700000000000001E-2</v>
      </c>
      <c r="CY308">
        <f>AB308</f>
        <v>190.06</v>
      </c>
      <c r="CZ308">
        <f>AF308</f>
        <v>31.26</v>
      </c>
      <c r="DA308">
        <f>AJ308</f>
        <v>6.08</v>
      </c>
      <c r="DB308">
        <v>0</v>
      </c>
    </row>
    <row r="309" spans="1:106" x14ac:dyDescent="0.2">
      <c r="A309">
        <f>ROW(Source!A207)</f>
        <v>207</v>
      </c>
      <c r="B309">
        <v>39269648</v>
      </c>
      <c r="C309">
        <v>39487053</v>
      </c>
      <c r="D309">
        <v>37071037</v>
      </c>
      <c r="E309">
        <v>1</v>
      </c>
      <c r="F309">
        <v>1</v>
      </c>
      <c r="G309">
        <v>1</v>
      </c>
      <c r="H309">
        <v>1</v>
      </c>
      <c r="I309" t="s">
        <v>992</v>
      </c>
      <c r="J309" t="s">
        <v>3</v>
      </c>
      <c r="K309" t="s">
        <v>993</v>
      </c>
      <c r="L309">
        <v>1191</v>
      </c>
      <c r="N309">
        <v>1013</v>
      </c>
      <c r="O309" t="s">
        <v>878</v>
      </c>
      <c r="P309" t="s">
        <v>878</v>
      </c>
      <c r="Q309">
        <v>1</v>
      </c>
      <c r="W309">
        <v>0</v>
      </c>
      <c r="X309">
        <v>1069510174</v>
      </c>
      <c r="Y309">
        <v>535.24450000000002</v>
      </c>
      <c r="AA309">
        <v>0</v>
      </c>
      <c r="AB309">
        <v>0</v>
      </c>
      <c r="AC309">
        <v>0</v>
      </c>
      <c r="AD309">
        <v>58.49</v>
      </c>
      <c r="AE309">
        <v>0</v>
      </c>
      <c r="AF309">
        <v>0</v>
      </c>
      <c r="AG309">
        <v>0</v>
      </c>
      <c r="AH309">
        <v>9.6199999999999992</v>
      </c>
      <c r="AI309">
        <v>1</v>
      </c>
      <c r="AJ309">
        <v>1</v>
      </c>
      <c r="AK309">
        <v>1</v>
      </c>
      <c r="AL309">
        <v>6.08</v>
      </c>
      <c r="AN309">
        <v>0</v>
      </c>
      <c r="AO309">
        <v>1</v>
      </c>
      <c r="AP309">
        <v>1</v>
      </c>
      <c r="AQ309">
        <v>0</v>
      </c>
      <c r="AR309">
        <v>0</v>
      </c>
      <c r="AS309" t="s">
        <v>3</v>
      </c>
      <c r="AT309">
        <v>465.43</v>
      </c>
      <c r="AU309" t="s">
        <v>82</v>
      </c>
      <c r="AV309">
        <v>1</v>
      </c>
      <c r="AW309">
        <v>2</v>
      </c>
      <c r="AX309">
        <v>39487054</v>
      </c>
      <c r="AY309">
        <v>1</v>
      </c>
      <c r="AZ309">
        <v>0</v>
      </c>
      <c r="BA309">
        <v>296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Y309*Source!I207</f>
        <v>53.524450000000002</v>
      </c>
      <c r="CY309">
        <f>AD309</f>
        <v>58.49</v>
      </c>
      <c r="CZ309">
        <f>AH309</f>
        <v>9.6199999999999992</v>
      </c>
      <c r="DA309">
        <f>AL309</f>
        <v>6.08</v>
      </c>
      <c r="DB309">
        <v>0</v>
      </c>
    </row>
    <row r="310" spans="1:106" x14ac:dyDescent="0.2">
      <c r="A310">
        <f>ROW(Source!A207)</f>
        <v>207</v>
      </c>
      <c r="B310">
        <v>39269648</v>
      </c>
      <c r="C310">
        <v>39487053</v>
      </c>
      <c r="D310">
        <v>37064876</v>
      </c>
      <c r="E310">
        <v>1</v>
      </c>
      <c r="F310">
        <v>1</v>
      </c>
      <c r="G310">
        <v>1</v>
      </c>
      <c r="H310">
        <v>1</v>
      </c>
      <c r="I310" t="s">
        <v>879</v>
      </c>
      <c r="J310" t="s">
        <v>3</v>
      </c>
      <c r="K310" t="s">
        <v>880</v>
      </c>
      <c r="L310">
        <v>1191</v>
      </c>
      <c r="N310">
        <v>1013</v>
      </c>
      <c r="O310" t="s">
        <v>878</v>
      </c>
      <c r="P310" t="s">
        <v>878</v>
      </c>
      <c r="Q310">
        <v>1</v>
      </c>
      <c r="W310">
        <v>0</v>
      </c>
      <c r="X310">
        <v>-1417349443</v>
      </c>
      <c r="Y310">
        <v>15.69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1</v>
      </c>
      <c r="AJ310">
        <v>1</v>
      </c>
      <c r="AK310">
        <v>6.08</v>
      </c>
      <c r="AL310">
        <v>1</v>
      </c>
      <c r="AN310">
        <v>0</v>
      </c>
      <c r="AO310">
        <v>1</v>
      </c>
      <c r="AP310">
        <v>0</v>
      </c>
      <c r="AQ310">
        <v>0</v>
      </c>
      <c r="AR310">
        <v>0</v>
      </c>
      <c r="AS310" t="s">
        <v>3</v>
      </c>
      <c r="AT310">
        <v>15.69</v>
      </c>
      <c r="AU310" t="s">
        <v>3</v>
      </c>
      <c r="AV310">
        <v>2</v>
      </c>
      <c r="AW310">
        <v>2</v>
      </c>
      <c r="AX310">
        <v>39487055</v>
      </c>
      <c r="AY310">
        <v>1</v>
      </c>
      <c r="AZ310">
        <v>2048</v>
      </c>
      <c r="BA310">
        <v>297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Y310*Source!I207</f>
        <v>1.569</v>
      </c>
      <c r="CY310">
        <f>AD310</f>
        <v>0</v>
      </c>
      <c r="CZ310">
        <f>AH310</f>
        <v>0</v>
      </c>
      <c r="DA310">
        <f>AL310</f>
        <v>1</v>
      </c>
      <c r="DB310">
        <v>0</v>
      </c>
    </row>
    <row r="311" spans="1:106" x14ac:dyDescent="0.2">
      <c r="A311">
        <f>ROW(Source!A207)</f>
        <v>207</v>
      </c>
      <c r="B311">
        <v>39269648</v>
      </c>
      <c r="C311">
        <v>39487053</v>
      </c>
      <c r="D311">
        <v>36882159</v>
      </c>
      <c r="E311">
        <v>1</v>
      </c>
      <c r="F311">
        <v>1</v>
      </c>
      <c r="G311">
        <v>1</v>
      </c>
      <c r="H311">
        <v>2</v>
      </c>
      <c r="I311" t="s">
        <v>892</v>
      </c>
      <c r="J311" t="s">
        <v>893</v>
      </c>
      <c r="K311" t="s">
        <v>894</v>
      </c>
      <c r="L311">
        <v>1368</v>
      </c>
      <c r="N311">
        <v>1011</v>
      </c>
      <c r="O311" t="s">
        <v>884</v>
      </c>
      <c r="P311" t="s">
        <v>884</v>
      </c>
      <c r="Q311">
        <v>1</v>
      </c>
      <c r="W311">
        <v>0</v>
      </c>
      <c r="X311">
        <v>-1718674368</v>
      </c>
      <c r="Y311">
        <v>7.9</v>
      </c>
      <c r="AA311">
        <v>0</v>
      </c>
      <c r="AB311">
        <v>680.9</v>
      </c>
      <c r="AC311">
        <v>13.5</v>
      </c>
      <c r="AD311">
        <v>0</v>
      </c>
      <c r="AE311">
        <v>0</v>
      </c>
      <c r="AF311">
        <v>111.99</v>
      </c>
      <c r="AG311">
        <v>13.5</v>
      </c>
      <c r="AH311">
        <v>0</v>
      </c>
      <c r="AI311">
        <v>1</v>
      </c>
      <c r="AJ311">
        <v>6.08</v>
      </c>
      <c r="AK311">
        <v>1</v>
      </c>
      <c r="AL311">
        <v>1</v>
      </c>
      <c r="AN311">
        <v>0</v>
      </c>
      <c r="AO311">
        <v>1</v>
      </c>
      <c r="AP311">
        <v>1</v>
      </c>
      <c r="AQ311">
        <v>0</v>
      </c>
      <c r="AR311">
        <v>0</v>
      </c>
      <c r="AS311" t="s">
        <v>3</v>
      </c>
      <c r="AT311">
        <v>6.32</v>
      </c>
      <c r="AU311" t="s">
        <v>81</v>
      </c>
      <c r="AV311">
        <v>0</v>
      </c>
      <c r="AW311">
        <v>2</v>
      </c>
      <c r="AX311">
        <v>39487056</v>
      </c>
      <c r="AY311">
        <v>1</v>
      </c>
      <c r="AZ311">
        <v>0</v>
      </c>
      <c r="BA311">
        <v>298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Y311*Source!I207</f>
        <v>0.79</v>
      </c>
      <c r="CY311">
        <f>AB311</f>
        <v>680.9</v>
      </c>
      <c r="CZ311">
        <f>AF311</f>
        <v>111.99</v>
      </c>
      <c r="DA311">
        <f>AJ311</f>
        <v>6.08</v>
      </c>
      <c r="DB311">
        <v>0</v>
      </c>
    </row>
    <row r="312" spans="1:106" x14ac:dyDescent="0.2">
      <c r="A312">
        <f>ROW(Source!A207)</f>
        <v>207</v>
      </c>
      <c r="B312">
        <v>39269648</v>
      </c>
      <c r="C312">
        <v>39487053</v>
      </c>
      <c r="D312">
        <v>36882338</v>
      </c>
      <c r="E312">
        <v>1</v>
      </c>
      <c r="F312">
        <v>1</v>
      </c>
      <c r="G312">
        <v>1</v>
      </c>
      <c r="H312">
        <v>2</v>
      </c>
      <c r="I312" t="s">
        <v>1142</v>
      </c>
      <c r="J312" t="s">
        <v>1143</v>
      </c>
      <c r="K312" t="s">
        <v>1144</v>
      </c>
      <c r="L312">
        <v>1368</v>
      </c>
      <c r="N312">
        <v>1011</v>
      </c>
      <c r="O312" t="s">
        <v>884</v>
      </c>
      <c r="P312" t="s">
        <v>884</v>
      </c>
      <c r="Q312">
        <v>1</v>
      </c>
      <c r="W312">
        <v>0</v>
      </c>
      <c r="X312">
        <v>1373224040</v>
      </c>
      <c r="Y312">
        <v>63</v>
      </c>
      <c r="AA312">
        <v>0</v>
      </c>
      <c r="AB312">
        <v>18.97</v>
      </c>
      <c r="AC312">
        <v>0</v>
      </c>
      <c r="AD312">
        <v>0</v>
      </c>
      <c r="AE312">
        <v>0</v>
      </c>
      <c r="AF312">
        <v>3.12</v>
      </c>
      <c r="AG312">
        <v>0</v>
      </c>
      <c r="AH312">
        <v>0</v>
      </c>
      <c r="AI312">
        <v>1</v>
      </c>
      <c r="AJ312">
        <v>6.08</v>
      </c>
      <c r="AK312">
        <v>1</v>
      </c>
      <c r="AL312">
        <v>1</v>
      </c>
      <c r="AN312">
        <v>0</v>
      </c>
      <c r="AO312">
        <v>1</v>
      </c>
      <c r="AP312">
        <v>1</v>
      </c>
      <c r="AQ312">
        <v>0</v>
      </c>
      <c r="AR312">
        <v>0</v>
      </c>
      <c r="AS312" t="s">
        <v>3</v>
      </c>
      <c r="AT312">
        <v>50.4</v>
      </c>
      <c r="AU312" t="s">
        <v>81</v>
      </c>
      <c r="AV312">
        <v>0</v>
      </c>
      <c r="AW312">
        <v>2</v>
      </c>
      <c r="AX312">
        <v>39487057</v>
      </c>
      <c r="AY312">
        <v>1</v>
      </c>
      <c r="AZ312">
        <v>0</v>
      </c>
      <c r="BA312">
        <v>299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Y312*Source!I207</f>
        <v>6.3000000000000007</v>
      </c>
      <c r="CY312">
        <f>AB312</f>
        <v>18.97</v>
      </c>
      <c r="CZ312">
        <f>AF312</f>
        <v>3.12</v>
      </c>
      <c r="DA312">
        <f>AJ312</f>
        <v>6.08</v>
      </c>
      <c r="DB312">
        <v>0</v>
      </c>
    </row>
    <row r="313" spans="1:106" x14ac:dyDescent="0.2">
      <c r="A313">
        <f>ROW(Source!A207)</f>
        <v>207</v>
      </c>
      <c r="B313">
        <v>39269648</v>
      </c>
      <c r="C313">
        <v>39487053</v>
      </c>
      <c r="D313">
        <v>36883554</v>
      </c>
      <c r="E313">
        <v>1</v>
      </c>
      <c r="F313">
        <v>1</v>
      </c>
      <c r="G313">
        <v>1</v>
      </c>
      <c r="H313">
        <v>2</v>
      </c>
      <c r="I313" t="s">
        <v>895</v>
      </c>
      <c r="J313" t="s">
        <v>896</v>
      </c>
      <c r="K313" t="s">
        <v>897</v>
      </c>
      <c r="L313">
        <v>1368</v>
      </c>
      <c r="N313">
        <v>1011</v>
      </c>
      <c r="O313" t="s">
        <v>884</v>
      </c>
      <c r="P313" t="s">
        <v>884</v>
      </c>
      <c r="Q313">
        <v>1</v>
      </c>
      <c r="W313">
        <v>0</v>
      </c>
      <c r="X313">
        <v>1372534845</v>
      </c>
      <c r="Y313">
        <v>11.712499999999999</v>
      </c>
      <c r="AA313">
        <v>0</v>
      </c>
      <c r="AB313">
        <v>399.52</v>
      </c>
      <c r="AC313">
        <v>11.6</v>
      </c>
      <c r="AD313">
        <v>0</v>
      </c>
      <c r="AE313">
        <v>0</v>
      </c>
      <c r="AF313">
        <v>65.709999999999994</v>
      </c>
      <c r="AG313">
        <v>11.6</v>
      </c>
      <c r="AH313">
        <v>0</v>
      </c>
      <c r="AI313">
        <v>1</v>
      </c>
      <c r="AJ313">
        <v>6.08</v>
      </c>
      <c r="AK313">
        <v>1</v>
      </c>
      <c r="AL313">
        <v>1</v>
      </c>
      <c r="AN313">
        <v>0</v>
      </c>
      <c r="AO313">
        <v>1</v>
      </c>
      <c r="AP313">
        <v>1</v>
      </c>
      <c r="AQ313">
        <v>0</v>
      </c>
      <c r="AR313">
        <v>0</v>
      </c>
      <c r="AS313" t="s">
        <v>3</v>
      </c>
      <c r="AT313">
        <v>9.3699999999999992</v>
      </c>
      <c r="AU313" t="s">
        <v>81</v>
      </c>
      <c r="AV313">
        <v>0</v>
      </c>
      <c r="AW313">
        <v>2</v>
      </c>
      <c r="AX313">
        <v>39487058</v>
      </c>
      <c r="AY313">
        <v>1</v>
      </c>
      <c r="AZ313">
        <v>0</v>
      </c>
      <c r="BA313">
        <v>300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Y313*Source!I207</f>
        <v>1.1712499999999999</v>
      </c>
      <c r="CY313">
        <f>AB313</f>
        <v>399.52</v>
      </c>
      <c r="CZ313">
        <f>AF313</f>
        <v>65.709999999999994</v>
      </c>
      <c r="DA313">
        <f>AJ313</f>
        <v>6.08</v>
      </c>
      <c r="DB313">
        <v>0</v>
      </c>
    </row>
    <row r="314" spans="1:106" x14ac:dyDescent="0.2">
      <c r="A314">
        <f>ROW(Source!A207)</f>
        <v>207</v>
      </c>
      <c r="B314">
        <v>39269648</v>
      </c>
      <c r="C314">
        <v>39487053</v>
      </c>
      <c r="D314">
        <v>36883858</v>
      </c>
      <c r="E314">
        <v>1</v>
      </c>
      <c r="F314">
        <v>1</v>
      </c>
      <c r="G314">
        <v>1</v>
      </c>
      <c r="H314">
        <v>2</v>
      </c>
      <c r="I314" t="s">
        <v>898</v>
      </c>
      <c r="J314" t="s">
        <v>899</v>
      </c>
      <c r="K314" t="s">
        <v>900</v>
      </c>
      <c r="L314">
        <v>1368</v>
      </c>
      <c r="N314">
        <v>1011</v>
      </c>
      <c r="O314" t="s">
        <v>884</v>
      </c>
      <c r="P314" t="s">
        <v>884</v>
      </c>
      <c r="Q314">
        <v>1</v>
      </c>
      <c r="W314">
        <v>0</v>
      </c>
      <c r="X314">
        <v>-353815937</v>
      </c>
      <c r="Y314">
        <v>5.3624999999999998</v>
      </c>
      <c r="AA314">
        <v>0</v>
      </c>
      <c r="AB314">
        <v>49.25</v>
      </c>
      <c r="AC314">
        <v>0</v>
      </c>
      <c r="AD314">
        <v>0</v>
      </c>
      <c r="AE314">
        <v>0</v>
      </c>
      <c r="AF314">
        <v>8.1</v>
      </c>
      <c r="AG314">
        <v>0</v>
      </c>
      <c r="AH314">
        <v>0</v>
      </c>
      <c r="AI314">
        <v>1</v>
      </c>
      <c r="AJ314">
        <v>6.08</v>
      </c>
      <c r="AK314">
        <v>1</v>
      </c>
      <c r="AL314">
        <v>1</v>
      </c>
      <c r="AN314">
        <v>0</v>
      </c>
      <c r="AO314">
        <v>1</v>
      </c>
      <c r="AP314">
        <v>1</v>
      </c>
      <c r="AQ314">
        <v>0</v>
      </c>
      <c r="AR314">
        <v>0</v>
      </c>
      <c r="AS314" t="s">
        <v>3</v>
      </c>
      <c r="AT314">
        <v>4.29</v>
      </c>
      <c r="AU314" t="s">
        <v>81</v>
      </c>
      <c r="AV314">
        <v>0</v>
      </c>
      <c r="AW314">
        <v>2</v>
      </c>
      <c r="AX314">
        <v>39487059</v>
      </c>
      <c r="AY314">
        <v>1</v>
      </c>
      <c r="AZ314">
        <v>0</v>
      </c>
      <c r="BA314">
        <v>301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Y314*Source!I207</f>
        <v>0.53625</v>
      </c>
      <c r="CY314">
        <f>AB314</f>
        <v>49.25</v>
      </c>
      <c r="CZ314">
        <f>AF314</f>
        <v>8.1</v>
      </c>
      <c r="DA314">
        <f>AJ314</f>
        <v>6.08</v>
      </c>
      <c r="DB314">
        <v>0</v>
      </c>
    </row>
    <row r="315" spans="1:106" x14ac:dyDescent="0.2">
      <c r="A315">
        <f>ROW(Source!A207)</f>
        <v>207</v>
      </c>
      <c r="B315">
        <v>39269648</v>
      </c>
      <c r="C315">
        <v>39487053</v>
      </c>
      <c r="D315">
        <v>36799773</v>
      </c>
      <c r="E315">
        <v>1</v>
      </c>
      <c r="F315">
        <v>1</v>
      </c>
      <c r="G315">
        <v>1</v>
      </c>
      <c r="H315">
        <v>3</v>
      </c>
      <c r="I315" t="s">
        <v>1145</v>
      </c>
      <c r="J315" t="s">
        <v>1146</v>
      </c>
      <c r="K315" t="s">
        <v>1147</v>
      </c>
      <c r="L315">
        <v>1356</v>
      </c>
      <c r="N315">
        <v>1010</v>
      </c>
      <c r="O315" t="s">
        <v>1043</v>
      </c>
      <c r="P315" t="s">
        <v>1043</v>
      </c>
      <c r="Q315">
        <v>1000</v>
      </c>
      <c r="W315">
        <v>0</v>
      </c>
      <c r="X315">
        <v>-1705143825</v>
      </c>
      <c r="Y315">
        <v>0.02</v>
      </c>
      <c r="AA315">
        <v>20976</v>
      </c>
      <c r="AB315">
        <v>0</v>
      </c>
      <c r="AC315">
        <v>0</v>
      </c>
      <c r="AD315">
        <v>0</v>
      </c>
      <c r="AE315">
        <v>3450</v>
      </c>
      <c r="AF315">
        <v>0</v>
      </c>
      <c r="AG315">
        <v>0</v>
      </c>
      <c r="AH315">
        <v>0</v>
      </c>
      <c r="AI315">
        <v>6.08</v>
      </c>
      <c r="AJ315">
        <v>1</v>
      </c>
      <c r="AK315">
        <v>1</v>
      </c>
      <c r="AL315">
        <v>1</v>
      </c>
      <c r="AN315">
        <v>0</v>
      </c>
      <c r="AO315">
        <v>1</v>
      </c>
      <c r="AP315">
        <v>0</v>
      </c>
      <c r="AQ315">
        <v>0</v>
      </c>
      <c r="AR315">
        <v>0</v>
      </c>
      <c r="AS315" t="s">
        <v>3</v>
      </c>
      <c r="AT315">
        <v>0.02</v>
      </c>
      <c r="AU315" t="s">
        <v>3</v>
      </c>
      <c r="AV315">
        <v>0</v>
      </c>
      <c r="AW315">
        <v>2</v>
      </c>
      <c r="AX315">
        <v>39487060</v>
      </c>
      <c r="AY315">
        <v>1</v>
      </c>
      <c r="AZ315">
        <v>0</v>
      </c>
      <c r="BA315">
        <v>302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Y315*Source!I207</f>
        <v>2E-3</v>
      </c>
      <c r="CY315">
        <f t="shared" ref="CY315:CY320" si="48">AA315</f>
        <v>20976</v>
      </c>
      <c r="CZ315">
        <f t="shared" ref="CZ315:CZ320" si="49">AE315</f>
        <v>3450</v>
      </c>
      <c r="DA315">
        <f t="shared" ref="DA315:DA320" si="50">AI315</f>
        <v>6.08</v>
      </c>
      <c r="DB315">
        <v>0</v>
      </c>
    </row>
    <row r="316" spans="1:106" x14ac:dyDescent="0.2">
      <c r="A316">
        <f>ROW(Source!A207)</f>
        <v>207</v>
      </c>
      <c r="B316">
        <v>39269648</v>
      </c>
      <c r="C316">
        <v>39487053</v>
      </c>
      <c r="D316">
        <v>36799775</v>
      </c>
      <c r="E316">
        <v>1</v>
      </c>
      <c r="F316">
        <v>1</v>
      </c>
      <c r="G316">
        <v>1</v>
      </c>
      <c r="H316">
        <v>3</v>
      </c>
      <c r="I316" t="s">
        <v>1148</v>
      </c>
      <c r="J316" t="s">
        <v>1149</v>
      </c>
      <c r="K316" t="s">
        <v>1150</v>
      </c>
      <c r="L316">
        <v>1356</v>
      </c>
      <c r="N316">
        <v>1010</v>
      </c>
      <c r="O316" t="s">
        <v>1043</v>
      </c>
      <c r="P316" t="s">
        <v>1043</v>
      </c>
      <c r="Q316">
        <v>1000</v>
      </c>
      <c r="W316">
        <v>0</v>
      </c>
      <c r="X316">
        <v>-2140541572</v>
      </c>
      <c r="Y316">
        <v>0.01</v>
      </c>
      <c r="AA316">
        <v>48518.400000000001</v>
      </c>
      <c r="AB316">
        <v>0</v>
      </c>
      <c r="AC316">
        <v>0</v>
      </c>
      <c r="AD316">
        <v>0</v>
      </c>
      <c r="AE316">
        <v>7980</v>
      </c>
      <c r="AF316">
        <v>0</v>
      </c>
      <c r="AG316">
        <v>0</v>
      </c>
      <c r="AH316">
        <v>0</v>
      </c>
      <c r="AI316">
        <v>6.08</v>
      </c>
      <c r="AJ316">
        <v>1</v>
      </c>
      <c r="AK316">
        <v>1</v>
      </c>
      <c r="AL316">
        <v>1</v>
      </c>
      <c r="AN316">
        <v>0</v>
      </c>
      <c r="AO316">
        <v>1</v>
      </c>
      <c r="AP316">
        <v>0</v>
      </c>
      <c r="AQ316">
        <v>0</v>
      </c>
      <c r="AR316">
        <v>0</v>
      </c>
      <c r="AS316" t="s">
        <v>3</v>
      </c>
      <c r="AT316">
        <v>0.01</v>
      </c>
      <c r="AU316" t="s">
        <v>3</v>
      </c>
      <c r="AV316">
        <v>0</v>
      </c>
      <c r="AW316">
        <v>2</v>
      </c>
      <c r="AX316">
        <v>39487061</v>
      </c>
      <c r="AY316">
        <v>1</v>
      </c>
      <c r="AZ316">
        <v>0</v>
      </c>
      <c r="BA316">
        <v>303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Y316*Source!I207</f>
        <v>1E-3</v>
      </c>
      <c r="CY316">
        <f t="shared" si="48"/>
        <v>48518.400000000001</v>
      </c>
      <c r="CZ316">
        <f t="shared" si="49"/>
        <v>7980</v>
      </c>
      <c r="DA316">
        <f t="shared" si="50"/>
        <v>6.08</v>
      </c>
      <c r="DB316">
        <v>0</v>
      </c>
    </row>
    <row r="317" spans="1:106" x14ac:dyDescent="0.2">
      <c r="A317">
        <f>ROW(Source!A207)</f>
        <v>207</v>
      </c>
      <c r="B317">
        <v>39269648</v>
      </c>
      <c r="C317">
        <v>39487053</v>
      </c>
      <c r="D317">
        <v>36803269</v>
      </c>
      <c r="E317">
        <v>1</v>
      </c>
      <c r="F317">
        <v>1</v>
      </c>
      <c r="G317">
        <v>1</v>
      </c>
      <c r="H317">
        <v>3</v>
      </c>
      <c r="I317" t="s">
        <v>901</v>
      </c>
      <c r="J317" t="s">
        <v>902</v>
      </c>
      <c r="K317" t="s">
        <v>903</v>
      </c>
      <c r="L317">
        <v>1348</v>
      </c>
      <c r="N317">
        <v>1009</v>
      </c>
      <c r="O317" t="s">
        <v>219</v>
      </c>
      <c r="P317" t="s">
        <v>219</v>
      </c>
      <c r="Q317">
        <v>1000</v>
      </c>
      <c r="W317">
        <v>0</v>
      </c>
      <c r="X317">
        <v>-1068056325</v>
      </c>
      <c r="Y317">
        <v>4.0000000000000001E-3</v>
      </c>
      <c r="AA317">
        <v>63000.959999999999</v>
      </c>
      <c r="AB317">
        <v>0</v>
      </c>
      <c r="AC317">
        <v>0</v>
      </c>
      <c r="AD317">
        <v>0</v>
      </c>
      <c r="AE317">
        <v>10362</v>
      </c>
      <c r="AF317">
        <v>0</v>
      </c>
      <c r="AG317">
        <v>0</v>
      </c>
      <c r="AH317">
        <v>0</v>
      </c>
      <c r="AI317">
        <v>6.08</v>
      </c>
      <c r="AJ317">
        <v>1</v>
      </c>
      <c r="AK317">
        <v>1</v>
      </c>
      <c r="AL317">
        <v>1</v>
      </c>
      <c r="AN317">
        <v>0</v>
      </c>
      <c r="AO317">
        <v>1</v>
      </c>
      <c r="AP317">
        <v>0</v>
      </c>
      <c r="AQ317">
        <v>0</v>
      </c>
      <c r="AR317">
        <v>0</v>
      </c>
      <c r="AS317" t="s">
        <v>3</v>
      </c>
      <c r="AT317">
        <v>4.0000000000000001E-3</v>
      </c>
      <c r="AU317" t="s">
        <v>3</v>
      </c>
      <c r="AV317">
        <v>0</v>
      </c>
      <c r="AW317">
        <v>2</v>
      </c>
      <c r="AX317">
        <v>39487062</v>
      </c>
      <c r="AY317">
        <v>1</v>
      </c>
      <c r="AZ317">
        <v>0</v>
      </c>
      <c r="BA317">
        <v>304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Y317*Source!I207</f>
        <v>4.0000000000000002E-4</v>
      </c>
      <c r="CY317">
        <f t="shared" si="48"/>
        <v>63000.959999999999</v>
      </c>
      <c r="CZ317">
        <f t="shared" si="49"/>
        <v>10362</v>
      </c>
      <c r="DA317">
        <f t="shared" si="50"/>
        <v>6.08</v>
      </c>
      <c r="DB317">
        <v>0</v>
      </c>
    </row>
    <row r="318" spans="1:106" x14ac:dyDescent="0.2">
      <c r="A318">
        <f>ROW(Source!A207)</f>
        <v>207</v>
      </c>
      <c r="B318">
        <v>39269648</v>
      </c>
      <c r="C318">
        <v>39487053</v>
      </c>
      <c r="D318">
        <v>36804447</v>
      </c>
      <c r="E318">
        <v>1</v>
      </c>
      <c r="F318">
        <v>1</v>
      </c>
      <c r="G318">
        <v>1</v>
      </c>
      <c r="H318">
        <v>3</v>
      </c>
      <c r="I318" t="s">
        <v>904</v>
      </c>
      <c r="J318" t="s">
        <v>905</v>
      </c>
      <c r="K318" t="s">
        <v>906</v>
      </c>
      <c r="L318">
        <v>1348</v>
      </c>
      <c r="N318">
        <v>1009</v>
      </c>
      <c r="O318" t="s">
        <v>219</v>
      </c>
      <c r="P318" t="s">
        <v>219</v>
      </c>
      <c r="Q318">
        <v>1000</v>
      </c>
      <c r="W318">
        <v>0</v>
      </c>
      <c r="X318">
        <v>-437906794</v>
      </c>
      <c r="Y318">
        <v>1.7999999999999999E-2</v>
      </c>
      <c r="AA318">
        <v>54963.26</v>
      </c>
      <c r="AB318">
        <v>0</v>
      </c>
      <c r="AC318">
        <v>0</v>
      </c>
      <c r="AD318">
        <v>0</v>
      </c>
      <c r="AE318">
        <v>9040.01</v>
      </c>
      <c r="AF318">
        <v>0</v>
      </c>
      <c r="AG318">
        <v>0</v>
      </c>
      <c r="AH318">
        <v>0</v>
      </c>
      <c r="AI318">
        <v>6.08</v>
      </c>
      <c r="AJ318">
        <v>1</v>
      </c>
      <c r="AK318">
        <v>1</v>
      </c>
      <c r="AL318">
        <v>1</v>
      </c>
      <c r="AN318">
        <v>0</v>
      </c>
      <c r="AO318">
        <v>1</v>
      </c>
      <c r="AP318">
        <v>0</v>
      </c>
      <c r="AQ318">
        <v>0</v>
      </c>
      <c r="AR318">
        <v>0</v>
      </c>
      <c r="AS318" t="s">
        <v>3</v>
      </c>
      <c r="AT318">
        <v>1.7999999999999999E-2</v>
      </c>
      <c r="AU318" t="s">
        <v>3</v>
      </c>
      <c r="AV318">
        <v>0</v>
      </c>
      <c r="AW318">
        <v>2</v>
      </c>
      <c r="AX318">
        <v>39487063</v>
      </c>
      <c r="AY318">
        <v>1</v>
      </c>
      <c r="AZ318">
        <v>0</v>
      </c>
      <c r="BA318">
        <v>305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Y318*Source!I207</f>
        <v>1.8E-3</v>
      </c>
      <c r="CY318">
        <f t="shared" si="48"/>
        <v>54963.26</v>
      </c>
      <c r="CZ318">
        <f t="shared" si="49"/>
        <v>9040.01</v>
      </c>
      <c r="DA318">
        <f t="shared" si="50"/>
        <v>6.08</v>
      </c>
      <c r="DB318">
        <v>0</v>
      </c>
    </row>
    <row r="319" spans="1:106" x14ac:dyDescent="0.2">
      <c r="A319">
        <f>ROW(Source!A207)</f>
        <v>207</v>
      </c>
      <c r="B319">
        <v>39269648</v>
      </c>
      <c r="C319">
        <v>39487053</v>
      </c>
      <c r="D319">
        <v>36805330</v>
      </c>
      <c r="E319">
        <v>1</v>
      </c>
      <c r="F319">
        <v>1</v>
      </c>
      <c r="G319">
        <v>1</v>
      </c>
      <c r="H319">
        <v>3</v>
      </c>
      <c r="I319" t="s">
        <v>1151</v>
      </c>
      <c r="J319" t="s">
        <v>1152</v>
      </c>
      <c r="K319" t="s">
        <v>1153</v>
      </c>
      <c r="L319">
        <v>1346</v>
      </c>
      <c r="N319">
        <v>1009</v>
      </c>
      <c r="O319" t="s">
        <v>260</v>
      </c>
      <c r="P319" t="s">
        <v>260</v>
      </c>
      <c r="Q319">
        <v>1</v>
      </c>
      <c r="W319">
        <v>0</v>
      </c>
      <c r="X319">
        <v>-731615568</v>
      </c>
      <c r="Y319">
        <v>0.88</v>
      </c>
      <c r="AA319">
        <v>140.38999999999999</v>
      </c>
      <c r="AB319">
        <v>0</v>
      </c>
      <c r="AC319">
        <v>0</v>
      </c>
      <c r="AD319">
        <v>0</v>
      </c>
      <c r="AE319">
        <v>23.09</v>
      </c>
      <c r="AF319">
        <v>0</v>
      </c>
      <c r="AG319">
        <v>0</v>
      </c>
      <c r="AH319">
        <v>0</v>
      </c>
      <c r="AI319">
        <v>6.08</v>
      </c>
      <c r="AJ319">
        <v>1</v>
      </c>
      <c r="AK319">
        <v>1</v>
      </c>
      <c r="AL319">
        <v>1</v>
      </c>
      <c r="AN319">
        <v>0</v>
      </c>
      <c r="AO319">
        <v>1</v>
      </c>
      <c r="AP319">
        <v>0</v>
      </c>
      <c r="AQ319">
        <v>0</v>
      </c>
      <c r="AR319">
        <v>0</v>
      </c>
      <c r="AS319" t="s">
        <v>3</v>
      </c>
      <c r="AT319">
        <v>0.88</v>
      </c>
      <c r="AU319" t="s">
        <v>3</v>
      </c>
      <c r="AV319">
        <v>0</v>
      </c>
      <c r="AW319">
        <v>2</v>
      </c>
      <c r="AX319">
        <v>39487064</v>
      </c>
      <c r="AY319">
        <v>1</v>
      </c>
      <c r="AZ319">
        <v>0</v>
      </c>
      <c r="BA319">
        <v>306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Y319*Source!I207</f>
        <v>8.8000000000000009E-2</v>
      </c>
      <c r="CY319">
        <f t="shared" si="48"/>
        <v>140.38999999999999</v>
      </c>
      <c r="CZ319">
        <f t="shared" si="49"/>
        <v>23.09</v>
      </c>
      <c r="DA319">
        <f t="shared" si="50"/>
        <v>6.08</v>
      </c>
      <c r="DB319">
        <v>0</v>
      </c>
    </row>
    <row r="320" spans="1:106" x14ac:dyDescent="0.2">
      <c r="A320">
        <f>ROW(Source!A207)</f>
        <v>207</v>
      </c>
      <c r="B320">
        <v>39269648</v>
      </c>
      <c r="C320">
        <v>39487053</v>
      </c>
      <c r="D320">
        <v>36879622</v>
      </c>
      <c r="E320">
        <v>1</v>
      </c>
      <c r="F320">
        <v>1</v>
      </c>
      <c r="G320">
        <v>1</v>
      </c>
      <c r="H320">
        <v>3</v>
      </c>
      <c r="I320" t="s">
        <v>572</v>
      </c>
      <c r="J320" t="s">
        <v>574</v>
      </c>
      <c r="K320" t="s">
        <v>573</v>
      </c>
      <c r="L320">
        <v>1035</v>
      </c>
      <c r="N320">
        <v>1013</v>
      </c>
      <c r="O320" t="s">
        <v>89</v>
      </c>
      <c r="P320" t="s">
        <v>89</v>
      </c>
      <c r="Q320">
        <v>1</v>
      </c>
      <c r="W320">
        <v>0</v>
      </c>
      <c r="X320">
        <v>433607547</v>
      </c>
      <c r="Y320">
        <v>10</v>
      </c>
      <c r="AA320">
        <v>617258.68000000005</v>
      </c>
      <c r="AB320">
        <v>0</v>
      </c>
      <c r="AC320">
        <v>0</v>
      </c>
      <c r="AD320">
        <v>0</v>
      </c>
      <c r="AE320">
        <v>101522.81</v>
      </c>
      <c r="AF320">
        <v>0</v>
      </c>
      <c r="AG320">
        <v>0</v>
      </c>
      <c r="AH320">
        <v>0</v>
      </c>
      <c r="AI320">
        <v>6.08</v>
      </c>
      <c r="AJ320">
        <v>1</v>
      </c>
      <c r="AK320">
        <v>1</v>
      </c>
      <c r="AL320">
        <v>1</v>
      </c>
      <c r="AN320">
        <v>0</v>
      </c>
      <c r="AO320">
        <v>0</v>
      </c>
      <c r="AP320">
        <v>0</v>
      </c>
      <c r="AQ320">
        <v>0</v>
      </c>
      <c r="AR320">
        <v>0</v>
      </c>
      <c r="AS320" t="s">
        <v>3</v>
      </c>
      <c r="AT320">
        <v>10</v>
      </c>
      <c r="AU320" t="s">
        <v>3</v>
      </c>
      <c r="AV320">
        <v>0</v>
      </c>
      <c r="AW320">
        <v>1</v>
      </c>
      <c r="AX320">
        <v>-1</v>
      </c>
      <c r="AY320">
        <v>0</v>
      </c>
      <c r="AZ320">
        <v>0</v>
      </c>
      <c r="BA320" t="s">
        <v>3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Y320*Source!I207</f>
        <v>1</v>
      </c>
      <c r="CY320">
        <f t="shared" si="48"/>
        <v>617258.68000000005</v>
      </c>
      <c r="CZ320">
        <f t="shared" si="49"/>
        <v>101522.81</v>
      </c>
      <c r="DA320">
        <f t="shared" si="50"/>
        <v>6.08</v>
      </c>
      <c r="DB320">
        <v>0</v>
      </c>
    </row>
    <row r="321" spans="1:106" x14ac:dyDescent="0.2">
      <c r="A321">
        <f>ROW(Source!A209)</f>
        <v>209</v>
      </c>
      <c r="B321">
        <v>39269648</v>
      </c>
      <c r="C321">
        <v>39270120</v>
      </c>
      <c r="D321">
        <v>37064978</v>
      </c>
      <c r="E321">
        <v>1</v>
      </c>
      <c r="F321">
        <v>1</v>
      </c>
      <c r="G321">
        <v>1</v>
      </c>
      <c r="H321">
        <v>1</v>
      </c>
      <c r="I321" t="s">
        <v>1076</v>
      </c>
      <c r="J321" t="s">
        <v>3</v>
      </c>
      <c r="K321" t="s">
        <v>1077</v>
      </c>
      <c r="L321">
        <v>1191</v>
      </c>
      <c r="N321">
        <v>1013</v>
      </c>
      <c r="O321" t="s">
        <v>878</v>
      </c>
      <c r="P321" t="s">
        <v>878</v>
      </c>
      <c r="Q321">
        <v>1</v>
      </c>
      <c r="W321">
        <v>0</v>
      </c>
      <c r="X321">
        <v>-719309759</v>
      </c>
      <c r="Y321">
        <v>2.093</v>
      </c>
      <c r="AA321">
        <v>0</v>
      </c>
      <c r="AB321">
        <v>0</v>
      </c>
      <c r="AC321">
        <v>0</v>
      </c>
      <c r="AD321">
        <v>53.87</v>
      </c>
      <c r="AE321">
        <v>0</v>
      </c>
      <c r="AF321">
        <v>0</v>
      </c>
      <c r="AG321">
        <v>0</v>
      </c>
      <c r="AH321">
        <v>8.86</v>
      </c>
      <c r="AI321">
        <v>1</v>
      </c>
      <c r="AJ321">
        <v>1</v>
      </c>
      <c r="AK321">
        <v>1</v>
      </c>
      <c r="AL321">
        <v>6.08</v>
      </c>
      <c r="AN321">
        <v>0</v>
      </c>
      <c r="AO321">
        <v>1</v>
      </c>
      <c r="AP321">
        <v>1</v>
      </c>
      <c r="AQ321">
        <v>0</v>
      </c>
      <c r="AR321">
        <v>0</v>
      </c>
      <c r="AS321" t="s">
        <v>3</v>
      </c>
      <c r="AT321">
        <v>1.82</v>
      </c>
      <c r="AU321" t="s">
        <v>82</v>
      </c>
      <c r="AV321">
        <v>1</v>
      </c>
      <c r="AW321">
        <v>2</v>
      </c>
      <c r="AX321">
        <v>39270128</v>
      </c>
      <c r="AY321">
        <v>1</v>
      </c>
      <c r="AZ321">
        <v>0</v>
      </c>
      <c r="BA321">
        <v>308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Y321*Source!I209</f>
        <v>4.1859999999999999</v>
      </c>
      <c r="CY321">
        <f>AD321</f>
        <v>53.87</v>
      </c>
      <c r="CZ321">
        <f>AH321</f>
        <v>8.86</v>
      </c>
      <c r="DA321">
        <f>AL321</f>
        <v>6.08</v>
      </c>
      <c r="DB321">
        <v>0</v>
      </c>
    </row>
    <row r="322" spans="1:106" x14ac:dyDescent="0.2">
      <c r="A322">
        <f>ROW(Source!A209)</f>
        <v>209</v>
      </c>
      <c r="B322">
        <v>39269648</v>
      </c>
      <c r="C322">
        <v>39270120</v>
      </c>
      <c r="D322">
        <v>37064876</v>
      </c>
      <c r="E322">
        <v>1</v>
      </c>
      <c r="F322">
        <v>1</v>
      </c>
      <c r="G322">
        <v>1</v>
      </c>
      <c r="H322">
        <v>1</v>
      </c>
      <c r="I322" t="s">
        <v>879</v>
      </c>
      <c r="J322" t="s">
        <v>3</v>
      </c>
      <c r="K322" t="s">
        <v>880</v>
      </c>
      <c r="L322">
        <v>1191</v>
      </c>
      <c r="N322">
        <v>1013</v>
      </c>
      <c r="O322" t="s">
        <v>878</v>
      </c>
      <c r="P322" t="s">
        <v>878</v>
      </c>
      <c r="Q322">
        <v>1</v>
      </c>
      <c r="W322">
        <v>0</v>
      </c>
      <c r="X322">
        <v>-1417349443</v>
      </c>
      <c r="Y322">
        <v>0.02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1</v>
      </c>
      <c r="AJ322">
        <v>1</v>
      </c>
      <c r="AK322">
        <v>6.08</v>
      </c>
      <c r="AL322">
        <v>1</v>
      </c>
      <c r="AN322">
        <v>0</v>
      </c>
      <c r="AO322">
        <v>1</v>
      </c>
      <c r="AP322">
        <v>0</v>
      </c>
      <c r="AQ322">
        <v>0</v>
      </c>
      <c r="AR322">
        <v>0</v>
      </c>
      <c r="AS322" t="s">
        <v>3</v>
      </c>
      <c r="AT322">
        <v>0.02</v>
      </c>
      <c r="AU322" t="s">
        <v>3</v>
      </c>
      <c r="AV322">
        <v>2</v>
      </c>
      <c r="AW322">
        <v>2</v>
      </c>
      <c r="AX322">
        <v>39270129</v>
      </c>
      <c r="AY322">
        <v>1</v>
      </c>
      <c r="AZ322">
        <v>2048</v>
      </c>
      <c r="BA322">
        <v>309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Y322*Source!I209</f>
        <v>0.04</v>
      </c>
      <c r="CY322">
        <f>AD322</f>
        <v>0</v>
      </c>
      <c r="CZ322">
        <f>AH322</f>
        <v>0</v>
      </c>
      <c r="DA322">
        <f>AL322</f>
        <v>1</v>
      </c>
      <c r="DB322">
        <v>0</v>
      </c>
    </row>
    <row r="323" spans="1:106" x14ac:dyDescent="0.2">
      <c r="A323">
        <f>ROW(Source!A209)</f>
        <v>209</v>
      </c>
      <c r="B323">
        <v>39269648</v>
      </c>
      <c r="C323">
        <v>39270120</v>
      </c>
      <c r="D323">
        <v>36882338</v>
      </c>
      <c r="E323">
        <v>1</v>
      </c>
      <c r="F323">
        <v>1</v>
      </c>
      <c r="G323">
        <v>1</v>
      </c>
      <c r="H323">
        <v>2</v>
      </c>
      <c r="I323" t="s">
        <v>1142</v>
      </c>
      <c r="J323" t="s">
        <v>1143</v>
      </c>
      <c r="K323" t="s">
        <v>1144</v>
      </c>
      <c r="L323">
        <v>1368</v>
      </c>
      <c r="N323">
        <v>1011</v>
      </c>
      <c r="O323" t="s">
        <v>884</v>
      </c>
      <c r="P323" t="s">
        <v>884</v>
      </c>
      <c r="Q323">
        <v>1</v>
      </c>
      <c r="W323">
        <v>0</v>
      </c>
      <c r="X323">
        <v>1373224040</v>
      </c>
      <c r="Y323">
        <v>0.57500000000000007</v>
      </c>
      <c r="AA323">
        <v>0</v>
      </c>
      <c r="AB323">
        <v>18.97</v>
      </c>
      <c r="AC323">
        <v>0</v>
      </c>
      <c r="AD323">
        <v>0</v>
      </c>
      <c r="AE323">
        <v>0</v>
      </c>
      <c r="AF323">
        <v>3.12</v>
      </c>
      <c r="AG323">
        <v>0</v>
      </c>
      <c r="AH323">
        <v>0</v>
      </c>
      <c r="AI323">
        <v>1</v>
      </c>
      <c r="AJ323">
        <v>6.08</v>
      </c>
      <c r="AK323">
        <v>1</v>
      </c>
      <c r="AL323">
        <v>1</v>
      </c>
      <c r="AN323">
        <v>0</v>
      </c>
      <c r="AO323">
        <v>1</v>
      </c>
      <c r="AP323">
        <v>1</v>
      </c>
      <c r="AQ323">
        <v>0</v>
      </c>
      <c r="AR323">
        <v>0</v>
      </c>
      <c r="AS323" t="s">
        <v>3</v>
      </c>
      <c r="AT323">
        <v>0.46</v>
      </c>
      <c r="AU323" t="s">
        <v>81</v>
      </c>
      <c r="AV323">
        <v>0</v>
      </c>
      <c r="AW323">
        <v>2</v>
      </c>
      <c r="AX323">
        <v>39270130</v>
      </c>
      <c r="AY323">
        <v>1</v>
      </c>
      <c r="AZ323">
        <v>0</v>
      </c>
      <c r="BA323">
        <v>310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Y323*Source!I209</f>
        <v>1.1500000000000001</v>
      </c>
      <c r="CY323">
        <f>AB323</f>
        <v>18.97</v>
      </c>
      <c r="CZ323">
        <f>AF323</f>
        <v>3.12</v>
      </c>
      <c r="DA323">
        <f>AJ323</f>
        <v>6.08</v>
      </c>
      <c r="DB323">
        <v>0</v>
      </c>
    </row>
    <row r="324" spans="1:106" x14ac:dyDescent="0.2">
      <c r="A324">
        <f>ROW(Source!A209)</f>
        <v>209</v>
      </c>
      <c r="B324">
        <v>39269648</v>
      </c>
      <c r="C324">
        <v>39270120</v>
      </c>
      <c r="D324">
        <v>36883554</v>
      </c>
      <c r="E324">
        <v>1</v>
      </c>
      <c r="F324">
        <v>1</v>
      </c>
      <c r="G324">
        <v>1</v>
      </c>
      <c r="H324">
        <v>2</v>
      </c>
      <c r="I324" t="s">
        <v>895</v>
      </c>
      <c r="J324" t="s">
        <v>896</v>
      </c>
      <c r="K324" t="s">
        <v>897</v>
      </c>
      <c r="L324">
        <v>1368</v>
      </c>
      <c r="N324">
        <v>1011</v>
      </c>
      <c r="O324" t="s">
        <v>884</v>
      </c>
      <c r="P324" t="s">
        <v>884</v>
      </c>
      <c r="Q324">
        <v>1</v>
      </c>
      <c r="W324">
        <v>0</v>
      </c>
      <c r="X324">
        <v>1372534845</v>
      </c>
      <c r="Y324">
        <v>2.5000000000000001E-2</v>
      </c>
      <c r="AA324">
        <v>0</v>
      </c>
      <c r="AB324">
        <v>399.52</v>
      </c>
      <c r="AC324">
        <v>11.6</v>
      </c>
      <c r="AD324">
        <v>0</v>
      </c>
      <c r="AE324">
        <v>0</v>
      </c>
      <c r="AF324">
        <v>65.709999999999994</v>
      </c>
      <c r="AG324">
        <v>11.6</v>
      </c>
      <c r="AH324">
        <v>0</v>
      </c>
      <c r="AI324">
        <v>1</v>
      </c>
      <c r="AJ324">
        <v>6.08</v>
      </c>
      <c r="AK324">
        <v>1</v>
      </c>
      <c r="AL324">
        <v>1</v>
      </c>
      <c r="AN324">
        <v>0</v>
      </c>
      <c r="AO324">
        <v>1</v>
      </c>
      <c r="AP324">
        <v>1</v>
      </c>
      <c r="AQ324">
        <v>0</v>
      </c>
      <c r="AR324">
        <v>0</v>
      </c>
      <c r="AS324" t="s">
        <v>3</v>
      </c>
      <c r="AT324">
        <v>0.02</v>
      </c>
      <c r="AU324" t="s">
        <v>81</v>
      </c>
      <c r="AV324">
        <v>0</v>
      </c>
      <c r="AW324">
        <v>2</v>
      </c>
      <c r="AX324">
        <v>39270131</v>
      </c>
      <c r="AY324">
        <v>1</v>
      </c>
      <c r="AZ324">
        <v>0</v>
      </c>
      <c r="BA324">
        <v>311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Y324*Source!I209</f>
        <v>0.05</v>
      </c>
      <c r="CY324">
        <f>AB324</f>
        <v>399.52</v>
      </c>
      <c r="CZ324">
        <f>AF324</f>
        <v>65.709999999999994</v>
      </c>
      <c r="DA324">
        <f>AJ324</f>
        <v>6.08</v>
      </c>
      <c r="DB324">
        <v>0</v>
      </c>
    </row>
    <row r="325" spans="1:106" x14ac:dyDescent="0.2">
      <c r="A325">
        <f>ROW(Source!A209)</f>
        <v>209</v>
      </c>
      <c r="B325">
        <v>39269648</v>
      </c>
      <c r="C325">
        <v>39270120</v>
      </c>
      <c r="D325">
        <v>36804447</v>
      </c>
      <c r="E325">
        <v>1</v>
      </c>
      <c r="F325">
        <v>1</v>
      </c>
      <c r="G325">
        <v>1</v>
      </c>
      <c r="H325">
        <v>3</v>
      </c>
      <c r="I325" t="s">
        <v>904</v>
      </c>
      <c r="J325" t="s">
        <v>905</v>
      </c>
      <c r="K325" t="s">
        <v>906</v>
      </c>
      <c r="L325">
        <v>1348</v>
      </c>
      <c r="N325">
        <v>1009</v>
      </c>
      <c r="O325" t="s">
        <v>219</v>
      </c>
      <c r="P325" t="s">
        <v>219</v>
      </c>
      <c r="Q325">
        <v>1000</v>
      </c>
      <c r="W325">
        <v>0</v>
      </c>
      <c r="X325">
        <v>-437906794</v>
      </c>
      <c r="Y325">
        <v>9.0000000000000006E-5</v>
      </c>
      <c r="AA325">
        <v>54963.26</v>
      </c>
      <c r="AB325">
        <v>0</v>
      </c>
      <c r="AC325">
        <v>0</v>
      </c>
      <c r="AD325">
        <v>0</v>
      </c>
      <c r="AE325">
        <v>9040.01</v>
      </c>
      <c r="AF325">
        <v>0</v>
      </c>
      <c r="AG325">
        <v>0</v>
      </c>
      <c r="AH325">
        <v>0</v>
      </c>
      <c r="AI325">
        <v>6.08</v>
      </c>
      <c r="AJ325">
        <v>1</v>
      </c>
      <c r="AK325">
        <v>1</v>
      </c>
      <c r="AL325">
        <v>1</v>
      </c>
      <c r="AN325">
        <v>0</v>
      </c>
      <c r="AO325">
        <v>1</v>
      </c>
      <c r="AP325">
        <v>0</v>
      </c>
      <c r="AQ325">
        <v>0</v>
      </c>
      <c r="AR325">
        <v>0</v>
      </c>
      <c r="AS325" t="s">
        <v>3</v>
      </c>
      <c r="AT325">
        <v>9.0000000000000006E-5</v>
      </c>
      <c r="AU325" t="s">
        <v>3</v>
      </c>
      <c r="AV325">
        <v>0</v>
      </c>
      <c r="AW325">
        <v>2</v>
      </c>
      <c r="AX325">
        <v>39270132</v>
      </c>
      <c r="AY325">
        <v>1</v>
      </c>
      <c r="AZ325">
        <v>0</v>
      </c>
      <c r="BA325">
        <v>312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Y325*Source!I209</f>
        <v>1.8000000000000001E-4</v>
      </c>
      <c r="CY325">
        <f>AA325</f>
        <v>54963.26</v>
      </c>
      <c r="CZ325">
        <f>AE325</f>
        <v>9040.01</v>
      </c>
      <c r="DA325">
        <f>AI325</f>
        <v>6.08</v>
      </c>
      <c r="DB325">
        <v>0</v>
      </c>
    </row>
    <row r="326" spans="1:106" x14ac:dyDescent="0.2">
      <c r="A326">
        <f>ROW(Source!A209)</f>
        <v>209</v>
      </c>
      <c r="B326">
        <v>39269648</v>
      </c>
      <c r="C326">
        <v>39270120</v>
      </c>
      <c r="D326">
        <v>36805330</v>
      </c>
      <c r="E326">
        <v>1</v>
      </c>
      <c r="F326">
        <v>1</v>
      </c>
      <c r="G326">
        <v>1</v>
      </c>
      <c r="H326">
        <v>3</v>
      </c>
      <c r="I326" t="s">
        <v>1151</v>
      </c>
      <c r="J326" t="s">
        <v>1152</v>
      </c>
      <c r="K326" t="s">
        <v>1153</v>
      </c>
      <c r="L326">
        <v>1346</v>
      </c>
      <c r="N326">
        <v>1009</v>
      </c>
      <c r="O326" t="s">
        <v>260</v>
      </c>
      <c r="P326" t="s">
        <v>260</v>
      </c>
      <c r="Q326">
        <v>1</v>
      </c>
      <c r="W326">
        <v>0</v>
      </c>
      <c r="X326">
        <v>-731615568</v>
      </c>
      <c r="Y326">
        <v>0.44</v>
      </c>
      <c r="AA326">
        <v>140.38999999999999</v>
      </c>
      <c r="AB326">
        <v>0</v>
      </c>
      <c r="AC326">
        <v>0</v>
      </c>
      <c r="AD326">
        <v>0</v>
      </c>
      <c r="AE326">
        <v>23.09</v>
      </c>
      <c r="AF326">
        <v>0</v>
      </c>
      <c r="AG326">
        <v>0</v>
      </c>
      <c r="AH326">
        <v>0</v>
      </c>
      <c r="AI326">
        <v>6.08</v>
      </c>
      <c r="AJ326">
        <v>1</v>
      </c>
      <c r="AK326">
        <v>1</v>
      </c>
      <c r="AL326">
        <v>1</v>
      </c>
      <c r="AN326">
        <v>0</v>
      </c>
      <c r="AO326">
        <v>1</v>
      </c>
      <c r="AP326">
        <v>0</v>
      </c>
      <c r="AQ326">
        <v>0</v>
      </c>
      <c r="AR326">
        <v>0</v>
      </c>
      <c r="AS326" t="s">
        <v>3</v>
      </c>
      <c r="AT326">
        <v>0.44</v>
      </c>
      <c r="AU326" t="s">
        <v>3</v>
      </c>
      <c r="AV326">
        <v>0</v>
      </c>
      <c r="AW326">
        <v>2</v>
      </c>
      <c r="AX326">
        <v>39270133</v>
      </c>
      <c r="AY326">
        <v>1</v>
      </c>
      <c r="AZ326">
        <v>0</v>
      </c>
      <c r="BA326">
        <v>313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Y326*Source!I209</f>
        <v>0.88</v>
      </c>
      <c r="CY326">
        <f>AA326</f>
        <v>140.38999999999999</v>
      </c>
      <c r="CZ326">
        <f>AE326</f>
        <v>23.09</v>
      </c>
      <c r="DA326">
        <f>AI326</f>
        <v>6.08</v>
      </c>
      <c r="DB326">
        <v>0</v>
      </c>
    </row>
    <row r="327" spans="1:106" x14ac:dyDescent="0.2">
      <c r="A327">
        <f>ROW(Source!A209)</f>
        <v>209</v>
      </c>
      <c r="B327">
        <v>39269648</v>
      </c>
      <c r="C327">
        <v>39270120</v>
      </c>
      <c r="D327">
        <v>36851012</v>
      </c>
      <c r="E327">
        <v>1</v>
      </c>
      <c r="F327">
        <v>1</v>
      </c>
      <c r="G327">
        <v>1</v>
      </c>
      <c r="H327">
        <v>3</v>
      </c>
      <c r="I327" t="s">
        <v>579</v>
      </c>
      <c r="J327" t="s">
        <v>581</v>
      </c>
      <c r="K327" t="s">
        <v>580</v>
      </c>
      <c r="L327">
        <v>1354</v>
      </c>
      <c r="N327">
        <v>1010</v>
      </c>
      <c r="O327" t="s">
        <v>94</v>
      </c>
      <c r="P327" t="s">
        <v>94</v>
      </c>
      <c r="Q327">
        <v>1</v>
      </c>
      <c r="W327">
        <v>0</v>
      </c>
      <c r="X327">
        <v>-385075474</v>
      </c>
      <c r="Y327">
        <v>1</v>
      </c>
      <c r="AA327">
        <v>3316.82</v>
      </c>
      <c r="AB327">
        <v>0</v>
      </c>
      <c r="AC327">
        <v>0</v>
      </c>
      <c r="AD327">
        <v>0</v>
      </c>
      <c r="AE327">
        <v>545.53</v>
      </c>
      <c r="AF327">
        <v>0</v>
      </c>
      <c r="AG327">
        <v>0</v>
      </c>
      <c r="AH327">
        <v>0</v>
      </c>
      <c r="AI327">
        <v>6.08</v>
      </c>
      <c r="AJ327">
        <v>1</v>
      </c>
      <c r="AK327">
        <v>1</v>
      </c>
      <c r="AL327">
        <v>1</v>
      </c>
      <c r="AN327">
        <v>0</v>
      </c>
      <c r="AO327">
        <v>0</v>
      </c>
      <c r="AP327">
        <v>0</v>
      </c>
      <c r="AQ327">
        <v>0</v>
      </c>
      <c r="AR327">
        <v>0</v>
      </c>
      <c r="AS327" t="s">
        <v>3</v>
      </c>
      <c r="AT327">
        <v>1</v>
      </c>
      <c r="AU327" t="s">
        <v>3</v>
      </c>
      <c r="AV327">
        <v>0</v>
      </c>
      <c r="AW327">
        <v>1</v>
      </c>
      <c r="AX327">
        <v>-1</v>
      </c>
      <c r="AY327">
        <v>0</v>
      </c>
      <c r="AZ327">
        <v>0</v>
      </c>
      <c r="BA327" t="s">
        <v>3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Y327*Source!I209</f>
        <v>2</v>
      </c>
      <c r="CY327">
        <f>AA327</f>
        <v>3316.82</v>
      </c>
      <c r="CZ327">
        <f>AE327</f>
        <v>545.53</v>
      </c>
      <c r="DA327">
        <f>AI327</f>
        <v>6.08</v>
      </c>
      <c r="DB327">
        <v>0</v>
      </c>
    </row>
    <row r="328" spans="1:106" x14ac:dyDescent="0.2">
      <c r="A328">
        <f>ROW(Source!A211)</f>
        <v>211</v>
      </c>
      <c r="B328">
        <v>39269648</v>
      </c>
      <c r="C328">
        <v>39270137</v>
      </c>
      <c r="D328">
        <v>37064928</v>
      </c>
      <c r="E328">
        <v>1</v>
      </c>
      <c r="F328">
        <v>1</v>
      </c>
      <c r="G328">
        <v>1</v>
      </c>
      <c r="H328">
        <v>1</v>
      </c>
      <c r="I328" t="s">
        <v>1154</v>
      </c>
      <c r="J328" t="s">
        <v>3</v>
      </c>
      <c r="K328" t="s">
        <v>1155</v>
      </c>
      <c r="L328">
        <v>1191</v>
      </c>
      <c r="N328">
        <v>1013</v>
      </c>
      <c r="O328" t="s">
        <v>878</v>
      </c>
      <c r="P328" t="s">
        <v>878</v>
      </c>
      <c r="Q328">
        <v>1</v>
      </c>
      <c r="W328">
        <v>0</v>
      </c>
      <c r="X328">
        <v>145020957</v>
      </c>
      <c r="Y328">
        <v>4.6229999999999993</v>
      </c>
      <c r="AA328">
        <v>0</v>
      </c>
      <c r="AB328">
        <v>0</v>
      </c>
      <c r="AC328">
        <v>0</v>
      </c>
      <c r="AD328">
        <v>55.15</v>
      </c>
      <c r="AE328">
        <v>0</v>
      </c>
      <c r="AF328">
        <v>0</v>
      </c>
      <c r="AG328">
        <v>0</v>
      </c>
      <c r="AH328">
        <v>9.07</v>
      </c>
      <c r="AI328">
        <v>1</v>
      </c>
      <c r="AJ328">
        <v>1</v>
      </c>
      <c r="AK328">
        <v>1</v>
      </c>
      <c r="AL328">
        <v>6.08</v>
      </c>
      <c r="AN328">
        <v>0</v>
      </c>
      <c r="AO328">
        <v>1</v>
      </c>
      <c r="AP328">
        <v>1</v>
      </c>
      <c r="AQ328">
        <v>0</v>
      </c>
      <c r="AR328">
        <v>0</v>
      </c>
      <c r="AS328" t="s">
        <v>3</v>
      </c>
      <c r="AT328">
        <v>4.0199999999999996</v>
      </c>
      <c r="AU328" t="s">
        <v>82</v>
      </c>
      <c r="AV328">
        <v>1</v>
      </c>
      <c r="AW328">
        <v>2</v>
      </c>
      <c r="AX328">
        <v>39270147</v>
      </c>
      <c r="AY328">
        <v>1</v>
      </c>
      <c r="AZ328">
        <v>0</v>
      </c>
      <c r="BA328">
        <v>316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Y328*Source!I211</f>
        <v>9.2459999999999987</v>
      </c>
      <c r="CY328">
        <f>AD328</f>
        <v>55.15</v>
      </c>
      <c r="CZ328">
        <f>AH328</f>
        <v>9.07</v>
      </c>
      <c r="DA328">
        <f>AL328</f>
        <v>6.08</v>
      </c>
      <c r="DB328">
        <v>0</v>
      </c>
    </row>
    <row r="329" spans="1:106" x14ac:dyDescent="0.2">
      <c r="A329">
        <f>ROW(Source!A211)</f>
        <v>211</v>
      </c>
      <c r="B329">
        <v>39269648</v>
      </c>
      <c r="C329">
        <v>39270137</v>
      </c>
      <c r="D329">
        <v>37064876</v>
      </c>
      <c r="E329">
        <v>1</v>
      </c>
      <c r="F329">
        <v>1</v>
      </c>
      <c r="G329">
        <v>1</v>
      </c>
      <c r="H329">
        <v>1</v>
      </c>
      <c r="I329" t="s">
        <v>879</v>
      </c>
      <c r="J329" t="s">
        <v>3</v>
      </c>
      <c r="K329" t="s">
        <v>880</v>
      </c>
      <c r="L329">
        <v>1191</v>
      </c>
      <c r="N329">
        <v>1013</v>
      </c>
      <c r="O329" t="s">
        <v>878</v>
      </c>
      <c r="P329" t="s">
        <v>878</v>
      </c>
      <c r="Q329">
        <v>1</v>
      </c>
      <c r="W329">
        <v>0</v>
      </c>
      <c r="X329">
        <v>-1417349443</v>
      </c>
      <c r="Y329">
        <v>0.01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1</v>
      </c>
      <c r="AJ329">
        <v>1</v>
      </c>
      <c r="AK329">
        <v>6.08</v>
      </c>
      <c r="AL329">
        <v>1</v>
      </c>
      <c r="AN329">
        <v>0</v>
      </c>
      <c r="AO329">
        <v>1</v>
      </c>
      <c r="AP329">
        <v>0</v>
      </c>
      <c r="AQ329">
        <v>0</v>
      </c>
      <c r="AR329">
        <v>0</v>
      </c>
      <c r="AS329" t="s">
        <v>3</v>
      </c>
      <c r="AT329">
        <v>0.01</v>
      </c>
      <c r="AU329" t="s">
        <v>3</v>
      </c>
      <c r="AV329">
        <v>2</v>
      </c>
      <c r="AW329">
        <v>2</v>
      </c>
      <c r="AX329">
        <v>39270148</v>
      </c>
      <c r="AY329">
        <v>1</v>
      </c>
      <c r="AZ329">
        <v>2048</v>
      </c>
      <c r="BA329">
        <v>317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Y329*Source!I211</f>
        <v>0.02</v>
      </c>
      <c r="CY329">
        <f>AD329</f>
        <v>0</v>
      </c>
      <c r="CZ329">
        <f>AH329</f>
        <v>0</v>
      </c>
      <c r="DA329">
        <f>AL329</f>
        <v>1</v>
      </c>
      <c r="DB329">
        <v>0</v>
      </c>
    </row>
    <row r="330" spans="1:106" x14ac:dyDescent="0.2">
      <c r="A330">
        <f>ROW(Source!A211)</f>
        <v>211</v>
      </c>
      <c r="B330">
        <v>39269648</v>
      </c>
      <c r="C330">
        <v>39270137</v>
      </c>
      <c r="D330">
        <v>36882338</v>
      </c>
      <c r="E330">
        <v>1</v>
      </c>
      <c r="F330">
        <v>1</v>
      </c>
      <c r="G330">
        <v>1</v>
      </c>
      <c r="H330">
        <v>2</v>
      </c>
      <c r="I330" t="s">
        <v>1142</v>
      </c>
      <c r="J330" t="s">
        <v>1143</v>
      </c>
      <c r="K330" t="s">
        <v>1144</v>
      </c>
      <c r="L330">
        <v>1368</v>
      </c>
      <c r="N330">
        <v>1011</v>
      </c>
      <c r="O330" t="s">
        <v>884</v>
      </c>
      <c r="P330" t="s">
        <v>884</v>
      </c>
      <c r="Q330">
        <v>1</v>
      </c>
      <c r="W330">
        <v>0</v>
      </c>
      <c r="X330">
        <v>1373224040</v>
      </c>
      <c r="Y330">
        <v>1.2625</v>
      </c>
      <c r="AA330">
        <v>0</v>
      </c>
      <c r="AB330">
        <v>18.97</v>
      </c>
      <c r="AC330">
        <v>0</v>
      </c>
      <c r="AD330">
        <v>0</v>
      </c>
      <c r="AE330">
        <v>0</v>
      </c>
      <c r="AF330">
        <v>3.12</v>
      </c>
      <c r="AG330">
        <v>0</v>
      </c>
      <c r="AH330">
        <v>0</v>
      </c>
      <c r="AI330">
        <v>1</v>
      </c>
      <c r="AJ330">
        <v>6.08</v>
      </c>
      <c r="AK330">
        <v>1</v>
      </c>
      <c r="AL330">
        <v>1</v>
      </c>
      <c r="AN330">
        <v>0</v>
      </c>
      <c r="AO330">
        <v>1</v>
      </c>
      <c r="AP330">
        <v>1</v>
      </c>
      <c r="AQ330">
        <v>0</v>
      </c>
      <c r="AR330">
        <v>0</v>
      </c>
      <c r="AS330" t="s">
        <v>3</v>
      </c>
      <c r="AT330">
        <v>1.01</v>
      </c>
      <c r="AU330" t="s">
        <v>81</v>
      </c>
      <c r="AV330">
        <v>0</v>
      </c>
      <c r="AW330">
        <v>2</v>
      </c>
      <c r="AX330">
        <v>39270149</v>
      </c>
      <c r="AY330">
        <v>1</v>
      </c>
      <c r="AZ330">
        <v>0</v>
      </c>
      <c r="BA330">
        <v>318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Y330*Source!I211</f>
        <v>2.5249999999999999</v>
      </c>
      <c r="CY330">
        <f>AB330</f>
        <v>18.97</v>
      </c>
      <c r="CZ330">
        <f>AF330</f>
        <v>3.12</v>
      </c>
      <c r="DA330">
        <f>AJ330</f>
        <v>6.08</v>
      </c>
      <c r="DB330">
        <v>0</v>
      </c>
    </row>
    <row r="331" spans="1:106" x14ac:dyDescent="0.2">
      <c r="A331">
        <f>ROW(Source!A211)</f>
        <v>211</v>
      </c>
      <c r="B331">
        <v>39269648</v>
      </c>
      <c r="C331">
        <v>39270137</v>
      </c>
      <c r="D331">
        <v>36883554</v>
      </c>
      <c r="E331">
        <v>1</v>
      </c>
      <c r="F331">
        <v>1</v>
      </c>
      <c r="G331">
        <v>1</v>
      </c>
      <c r="H331">
        <v>2</v>
      </c>
      <c r="I331" t="s">
        <v>895</v>
      </c>
      <c r="J331" t="s">
        <v>896</v>
      </c>
      <c r="K331" t="s">
        <v>897</v>
      </c>
      <c r="L331">
        <v>1368</v>
      </c>
      <c r="N331">
        <v>1011</v>
      </c>
      <c r="O331" t="s">
        <v>884</v>
      </c>
      <c r="P331" t="s">
        <v>884</v>
      </c>
      <c r="Q331">
        <v>1</v>
      </c>
      <c r="W331">
        <v>0</v>
      </c>
      <c r="X331">
        <v>1372534845</v>
      </c>
      <c r="Y331">
        <v>1.2500000000000001E-2</v>
      </c>
      <c r="AA331">
        <v>0</v>
      </c>
      <c r="AB331">
        <v>399.52</v>
      </c>
      <c r="AC331">
        <v>11.6</v>
      </c>
      <c r="AD331">
        <v>0</v>
      </c>
      <c r="AE331">
        <v>0</v>
      </c>
      <c r="AF331">
        <v>65.709999999999994</v>
      </c>
      <c r="AG331">
        <v>11.6</v>
      </c>
      <c r="AH331">
        <v>0</v>
      </c>
      <c r="AI331">
        <v>1</v>
      </c>
      <c r="AJ331">
        <v>6.08</v>
      </c>
      <c r="AK331">
        <v>1</v>
      </c>
      <c r="AL331">
        <v>1</v>
      </c>
      <c r="AN331">
        <v>0</v>
      </c>
      <c r="AO331">
        <v>1</v>
      </c>
      <c r="AP331">
        <v>1</v>
      </c>
      <c r="AQ331">
        <v>0</v>
      </c>
      <c r="AR331">
        <v>0</v>
      </c>
      <c r="AS331" t="s">
        <v>3</v>
      </c>
      <c r="AT331">
        <v>0.01</v>
      </c>
      <c r="AU331" t="s">
        <v>81</v>
      </c>
      <c r="AV331">
        <v>0</v>
      </c>
      <c r="AW331">
        <v>2</v>
      </c>
      <c r="AX331">
        <v>39270150</v>
      </c>
      <c r="AY331">
        <v>1</v>
      </c>
      <c r="AZ331">
        <v>0</v>
      </c>
      <c r="BA331">
        <v>319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Y331*Source!I211</f>
        <v>2.5000000000000001E-2</v>
      </c>
      <c r="CY331">
        <f>AB331</f>
        <v>399.52</v>
      </c>
      <c r="CZ331">
        <f>AF331</f>
        <v>65.709999999999994</v>
      </c>
      <c r="DA331">
        <f>AJ331</f>
        <v>6.08</v>
      </c>
      <c r="DB331">
        <v>0</v>
      </c>
    </row>
    <row r="332" spans="1:106" x14ac:dyDescent="0.2">
      <c r="A332">
        <f>ROW(Source!A211)</f>
        <v>211</v>
      </c>
      <c r="B332">
        <v>39269648</v>
      </c>
      <c r="C332">
        <v>39270137</v>
      </c>
      <c r="D332">
        <v>36799676</v>
      </c>
      <c r="E332">
        <v>1</v>
      </c>
      <c r="F332">
        <v>1</v>
      </c>
      <c r="G332">
        <v>1</v>
      </c>
      <c r="H332">
        <v>3</v>
      </c>
      <c r="I332" t="s">
        <v>1156</v>
      </c>
      <c r="J332" t="s">
        <v>1157</v>
      </c>
      <c r="K332" t="s">
        <v>1158</v>
      </c>
      <c r="L332">
        <v>1348</v>
      </c>
      <c r="N332">
        <v>1009</v>
      </c>
      <c r="O332" t="s">
        <v>219</v>
      </c>
      <c r="P332" t="s">
        <v>219</v>
      </c>
      <c r="Q332">
        <v>1000</v>
      </c>
      <c r="W332">
        <v>0</v>
      </c>
      <c r="X332">
        <v>731670393</v>
      </c>
      <c r="Y332">
        <v>1.2999999999999999E-4</v>
      </c>
      <c r="AA332">
        <v>161113.92000000001</v>
      </c>
      <c r="AB332">
        <v>0</v>
      </c>
      <c r="AC332">
        <v>0</v>
      </c>
      <c r="AD332">
        <v>0</v>
      </c>
      <c r="AE332">
        <v>26499</v>
      </c>
      <c r="AF332">
        <v>0</v>
      </c>
      <c r="AG332">
        <v>0</v>
      </c>
      <c r="AH332">
        <v>0</v>
      </c>
      <c r="AI332">
        <v>6.08</v>
      </c>
      <c r="AJ332">
        <v>1</v>
      </c>
      <c r="AK332">
        <v>1</v>
      </c>
      <c r="AL332">
        <v>1</v>
      </c>
      <c r="AN332">
        <v>0</v>
      </c>
      <c r="AO332">
        <v>1</v>
      </c>
      <c r="AP332">
        <v>0</v>
      </c>
      <c r="AQ332">
        <v>0</v>
      </c>
      <c r="AR332">
        <v>0</v>
      </c>
      <c r="AS332" t="s">
        <v>3</v>
      </c>
      <c r="AT332">
        <v>1.2999999999999999E-4</v>
      </c>
      <c r="AU332" t="s">
        <v>3</v>
      </c>
      <c r="AV332">
        <v>0</v>
      </c>
      <c r="AW332">
        <v>2</v>
      </c>
      <c r="AX332">
        <v>39270151</v>
      </c>
      <c r="AY332">
        <v>1</v>
      </c>
      <c r="AZ332">
        <v>0</v>
      </c>
      <c r="BA332">
        <v>320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Y332*Source!I211</f>
        <v>2.5999999999999998E-4</v>
      </c>
      <c r="CY332">
        <f>AA332</f>
        <v>161113.92000000001</v>
      </c>
      <c r="CZ332">
        <f>AE332</f>
        <v>26499</v>
      </c>
      <c r="DA332">
        <f>AI332</f>
        <v>6.08</v>
      </c>
      <c r="DB332">
        <v>0</v>
      </c>
    </row>
    <row r="333" spans="1:106" x14ac:dyDescent="0.2">
      <c r="A333">
        <f>ROW(Source!A211)</f>
        <v>211</v>
      </c>
      <c r="B333">
        <v>39269648</v>
      </c>
      <c r="C333">
        <v>39270137</v>
      </c>
      <c r="D333">
        <v>36804447</v>
      </c>
      <c r="E333">
        <v>1</v>
      </c>
      <c r="F333">
        <v>1</v>
      </c>
      <c r="G333">
        <v>1</v>
      </c>
      <c r="H333">
        <v>3</v>
      </c>
      <c r="I333" t="s">
        <v>904</v>
      </c>
      <c r="J333" t="s">
        <v>905</v>
      </c>
      <c r="K333" t="s">
        <v>906</v>
      </c>
      <c r="L333">
        <v>1348</v>
      </c>
      <c r="N333">
        <v>1009</v>
      </c>
      <c r="O333" t="s">
        <v>219</v>
      </c>
      <c r="P333" t="s">
        <v>219</v>
      </c>
      <c r="Q333">
        <v>1000</v>
      </c>
      <c r="W333">
        <v>0</v>
      </c>
      <c r="X333">
        <v>-437906794</v>
      </c>
      <c r="Y333">
        <v>1.8000000000000001E-4</v>
      </c>
      <c r="AA333">
        <v>54963.26</v>
      </c>
      <c r="AB333">
        <v>0</v>
      </c>
      <c r="AC333">
        <v>0</v>
      </c>
      <c r="AD333">
        <v>0</v>
      </c>
      <c r="AE333">
        <v>9040.01</v>
      </c>
      <c r="AF333">
        <v>0</v>
      </c>
      <c r="AG333">
        <v>0</v>
      </c>
      <c r="AH333">
        <v>0</v>
      </c>
      <c r="AI333">
        <v>6.08</v>
      </c>
      <c r="AJ333">
        <v>1</v>
      </c>
      <c r="AK333">
        <v>1</v>
      </c>
      <c r="AL333">
        <v>1</v>
      </c>
      <c r="AN333">
        <v>0</v>
      </c>
      <c r="AO333">
        <v>1</v>
      </c>
      <c r="AP333">
        <v>0</v>
      </c>
      <c r="AQ333">
        <v>0</v>
      </c>
      <c r="AR333">
        <v>0</v>
      </c>
      <c r="AS333" t="s">
        <v>3</v>
      </c>
      <c r="AT333">
        <v>1.8000000000000001E-4</v>
      </c>
      <c r="AU333" t="s">
        <v>3</v>
      </c>
      <c r="AV333">
        <v>0</v>
      </c>
      <c r="AW333">
        <v>2</v>
      </c>
      <c r="AX333">
        <v>39270152</v>
      </c>
      <c r="AY333">
        <v>1</v>
      </c>
      <c r="AZ333">
        <v>0</v>
      </c>
      <c r="BA333">
        <v>321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Y333*Source!I211</f>
        <v>3.6000000000000002E-4</v>
      </c>
      <c r="CY333">
        <f>AA333</f>
        <v>54963.26</v>
      </c>
      <c r="CZ333">
        <f>AE333</f>
        <v>9040.01</v>
      </c>
      <c r="DA333">
        <f>AI333</f>
        <v>6.08</v>
      </c>
      <c r="DB333">
        <v>0</v>
      </c>
    </row>
    <row r="334" spans="1:106" x14ac:dyDescent="0.2">
      <c r="A334">
        <f>ROW(Source!A211)</f>
        <v>211</v>
      </c>
      <c r="B334">
        <v>39269648</v>
      </c>
      <c r="C334">
        <v>39270137</v>
      </c>
      <c r="D334">
        <v>36805330</v>
      </c>
      <c r="E334">
        <v>1</v>
      </c>
      <c r="F334">
        <v>1</v>
      </c>
      <c r="G334">
        <v>1</v>
      </c>
      <c r="H334">
        <v>3</v>
      </c>
      <c r="I334" t="s">
        <v>1151</v>
      </c>
      <c r="J334" t="s">
        <v>1152</v>
      </c>
      <c r="K334" t="s">
        <v>1153</v>
      </c>
      <c r="L334">
        <v>1346</v>
      </c>
      <c r="N334">
        <v>1009</v>
      </c>
      <c r="O334" t="s">
        <v>260</v>
      </c>
      <c r="P334" t="s">
        <v>260</v>
      </c>
      <c r="Q334">
        <v>1</v>
      </c>
      <c r="W334">
        <v>0</v>
      </c>
      <c r="X334">
        <v>-731615568</v>
      </c>
      <c r="Y334">
        <v>0.16</v>
      </c>
      <c r="AA334">
        <v>140.38999999999999</v>
      </c>
      <c r="AB334">
        <v>0</v>
      </c>
      <c r="AC334">
        <v>0</v>
      </c>
      <c r="AD334">
        <v>0</v>
      </c>
      <c r="AE334">
        <v>23.09</v>
      </c>
      <c r="AF334">
        <v>0</v>
      </c>
      <c r="AG334">
        <v>0</v>
      </c>
      <c r="AH334">
        <v>0</v>
      </c>
      <c r="AI334">
        <v>6.08</v>
      </c>
      <c r="AJ334">
        <v>1</v>
      </c>
      <c r="AK334">
        <v>1</v>
      </c>
      <c r="AL334">
        <v>1</v>
      </c>
      <c r="AN334">
        <v>0</v>
      </c>
      <c r="AO334">
        <v>1</v>
      </c>
      <c r="AP334">
        <v>0</v>
      </c>
      <c r="AQ334">
        <v>0</v>
      </c>
      <c r="AR334">
        <v>0</v>
      </c>
      <c r="AS334" t="s">
        <v>3</v>
      </c>
      <c r="AT334">
        <v>0.16</v>
      </c>
      <c r="AU334" t="s">
        <v>3</v>
      </c>
      <c r="AV334">
        <v>0</v>
      </c>
      <c r="AW334">
        <v>2</v>
      </c>
      <c r="AX334">
        <v>39270153</v>
      </c>
      <c r="AY334">
        <v>1</v>
      </c>
      <c r="AZ334">
        <v>0</v>
      </c>
      <c r="BA334">
        <v>322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Y334*Source!I211</f>
        <v>0.32</v>
      </c>
      <c r="CY334">
        <f>AA334</f>
        <v>140.38999999999999</v>
      </c>
      <c r="CZ334">
        <f>AE334</f>
        <v>23.09</v>
      </c>
      <c r="DA334">
        <f>AI334</f>
        <v>6.08</v>
      </c>
      <c r="DB334">
        <v>0</v>
      </c>
    </row>
    <row r="335" spans="1:106" x14ac:dyDescent="0.2">
      <c r="A335">
        <f>ROW(Source!A211)</f>
        <v>211</v>
      </c>
      <c r="B335">
        <v>39269648</v>
      </c>
      <c r="C335">
        <v>39270137</v>
      </c>
      <c r="D335">
        <v>36850458</v>
      </c>
      <c r="E335">
        <v>1</v>
      </c>
      <c r="F335">
        <v>1</v>
      </c>
      <c r="G335">
        <v>1</v>
      </c>
      <c r="H335">
        <v>3</v>
      </c>
      <c r="I335" t="s">
        <v>587</v>
      </c>
      <c r="J335" t="s">
        <v>589</v>
      </c>
      <c r="K335" t="s">
        <v>588</v>
      </c>
      <c r="L335">
        <v>1354</v>
      </c>
      <c r="N335">
        <v>1010</v>
      </c>
      <c r="O335" t="s">
        <v>94</v>
      </c>
      <c r="P335" t="s">
        <v>94</v>
      </c>
      <c r="Q335">
        <v>1</v>
      </c>
      <c r="W335">
        <v>0</v>
      </c>
      <c r="X335">
        <v>1548624288</v>
      </c>
      <c r="Y335">
        <v>1</v>
      </c>
      <c r="AA335">
        <v>7682.44</v>
      </c>
      <c r="AB335">
        <v>0</v>
      </c>
      <c r="AC335">
        <v>0</v>
      </c>
      <c r="AD335">
        <v>0</v>
      </c>
      <c r="AE335">
        <v>1263.56</v>
      </c>
      <c r="AF335">
        <v>0</v>
      </c>
      <c r="AG335">
        <v>0</v>
      </c>
      <c r="AH335">
        <v>0</v>
      </c>
      <c r="AI335">
        <v>6.08</v>
      </c>
      <c r="AJ335">
        <v>1</v>
      </c>
      <c r="AK335">
        <v>1</v>
      </c>
      <c r="AL335">
        <v>1</v>
      </c>
      <c r="AN335">
        <v>0</v>
      </c>
      <c r="AO335">
        <v>0</v>
      </c>
      <c r="AP335">
        <v>0</v>
      </c>
      <c r="AQ335">
        <v>0</v>
      </c>
      <c r="AR335">
        <v>0</v>
      </c>
      <c r="AS335" t="s">
        <v>3</v>
      </c>
      <c r="AT335">
        <v>1</v>
      </c>
      <c r="AU335" t="s">
        <v>3</v>
      </c>
      <c r="AV335">
        <v>0</v>
      </c>
      <c r="AW335">
        <v>1</v>
      </c>
      <c r="AX335">
        <v>-1</v>
      </c>
      <c r="AY335">
        <v>0</v>
      </c>
      <c r="AZ335">
        <v>0</v>
      </c>
      <c r="BA335" t="s">
        <v>3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Y335*Source!I211</f>
        <v>2</v>
      </c>
      <c r="CY335">
        <f>AA335</f>
        <v>7682.44</v>
      </c>
      <c r="CZ335">
        <f>AE335</f>
        <v>1263.56</v>
      </c>
      <c r="DA335">
        <f>AI335</f>
        <v>6.08</v>
      </c>
      <c r="DB335">
        <v>0</v>
      </c>
    </row>
    <row r="336" spans="1:106" x14ac:dyDescent="0.2">
      <c r="A336">
        <f>ROW(Source!A211)</f>
        <v>211</v>
      </c>
      <c r="B336">
        <v>39269648</v>
      </c>
      <c r="C336">
        <v>39270137</v>
      </c>
      <c r="D336">
        <v>36862117</v>
      </c>
      <c r="E336">
        <v>1</v>
      </c>
      <c r="F336">
        <v>1</v>
      </c>
      <c r="G336">
        <v>1</v>
      </c>
      <c r="H336">
        <v>3</v>
      </c>
      <c r="I336" t="s">
        <v>1159</v>
      </c>
      <c r="J336" t="s">
        <v>1160</v>
      </c>
      <c r="K336" t="s">
        <v>1161</v>
      </c>
      <c r="L336">
        <v>1301</v>
      </c>
      <c r="N336">
        <v>1003</v>
      </c>
      <c r="O336" t="s">
        <v>164</v>
      </c>
      <c r="P336" t="s">
        <v>164</v>
      </c>
      <c r="Q336">
        <v>1</v>
      </c>
      <c r="W336">
        <v>0</v>
      </c>
      <c r="X336">
        <v>2069285701</v>
      </c>
      <c r="Y336">
        <v>0.39</v>
      </c>
      <c r="AA336">
        <v>93.21</v>
      </c>
      <c r="AB336">
        <v>0</v>
      </c>
      <c r="AC336">
        <v>0</v>
      </c>
      <c r="AD336">
        <v>0</v>
      </c>
      <c r="AE336">
        <v>15.33</v>
      </c>
      <c r="AF336">
        <v>0</v>
      </c>
      <c r="AG336">
        <v>0</v>
      </c>
      <c r="AH336">
        <v>0</v>
      </c>
      <c r="AI336">
        <v>6.08</v>
      </c>
      <c r="AJ336">
        <v>1</v>
      </c>
      <c r="AK336">
        <v>1</v>
      </c>
      <c r="AL336">
        <v>1</v>
      </c>
      <c r="AN336">
        <v>0</v>
      </c>
      <c r="AO336">
        <v>1</v>
      </c>
      <c r="AP336">
        <v>0</v>
      </c>
      <c r="AQ336">
        <v>0</v>
      </c>
      <c r="AR336">
        <v>0</v>
      </c>
      <c r="AS336" t="s">
        <v>3</v>
      </c>
      <c r="AT336">
        <v>0.39</v>
      </c>
      <c r="AU336" t="s">
        <v>3</v>
      </c>
      <c r="AV336">
        <v>0</v>
      </c>
      <c r="AW336">
        <v>2</v>
      </c>
      <c r="AX336">
        <v>39270157</v>
      </c>
      <c r="AY336">
        <v>1</v>
      </c>
      <c r="AZ336">
        <v>0</v>
      </c>
      <c r="BA336">
        <v>326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Y336*Source!I211</f>
        <v>0.78</v>
      </c>
      <c r="CY336">
        <f>AA336</f>
        <v>93.21</v>
      </c>
      <c r="CZ336">
        <f>AE336</f>
        <v>15.33</v>
      </c>
      <c r="DA336">
        <f>AI336</f>
        <v>6.08</v>
      </c>
      <c r="DB336">
        <v>0</v>
      </c>
    </row>
    <row r="337" spans="1:106" x14ac:dyDescent="0.2">
      <c r="A337">
        <f>ROW(Source!A213)</f>
        <v>213</v>
      </c>
      <c r="B337">
        <v>39269648</v>
      </c>
      <c r="C337">
        <v>39270159</v>
      </c>
      <c r="D337">
        <v>37070090</v>
      </c>
      <c r="E337">
        <v>1</v>
      </c>
      <c r="F337">
        <v>1</v>
      </c>
      <c r="G337">
        <v>1</v>
      </c>
      <c r="H337">
        <v>1</v>
      </c>
      <c r="I337" t="s">
        <v>890</v>
      </c>
      <c r="J337" t="s">
        <v>3</v>
      </c>
      <c r="K337" t="s">
        <v>891</v>
      </c>
      <c r="L337">
        <v>1191</v>
      </c>
      <c r="N337">
        <v>1013</v>
      </c>
      <c r="O337" t="s">
        <v>878</v>
      </c>
      <c r="P337" t="s">
        <v>878</v>
      </c>
      <c r="Q337">
        <v>1</v>
      </c>
      <c r="W337">
        <v>0</v>
      </c>
      <c r="X337">
        <v>-814890593</v>
      </c>
      <c r="Y337">
        <v>1.6789999999999998</v>
      </c>
      <c r="AA337">
        <v>0</v>
      </c>
      <c r="AB337">
        <v>0</v>
      </c>
      <c r="AC337">
        <v>0</v>
      </c>
      <c r="AD337">
        <v>54.54</v>
      </c>
      <c r="AE337">
        <v>0</v>
      </c>
      <c r="AF337">
        <v>0</v>
      </c>
      <c r="AG337">
        <v>0</v>
      </c>
      <c r="AH337">
        <v>8.9700000000000006</v>
      </c>
      <c r="AI337">
        <v>1</v>
      </c>
      <c r="AJ337">
        <v>1</v>
      </c>
      <c r="AK337">
        <v>1</v>
      </c>
      <c r="AL337">
        <v>6.08</v>
      </c>
      <c r="AN337">
        <v>0</v>
      </c>
      <c r="AO337">
        <v>1</v>
      </c>
      <c r="AP337">
        <v>1</v>
      </c>
      <c r="AQ337">
        <v>0</v>
      </c>
      <c r="AR337">
        <v>0</v>
      </c>
      <c r="AS337" t="s">
        <v>3</v>
      </c>
      <c r="AT337">
        <v>1.46</v>
      </c>
      <c r="AU337" t="s">
        <v>82</v>
      </c>
      <c r="AV337">
        <v>1</v>
      </c>
      <c r="AW337">
        <v>2</v>
      </c>
      <c r="AX337">
        <v>39270168</v>
      </c>
      <c r="AY337">
        <v>1</v>
      </c>
      <c r="AZ337">
        <v>0</v>
      </c>
      <c r="BA337">
        <v>327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Y337*Source!I213</f>
        <v>5.036999999999999</v>
      </c>
      <c r="CY337">
        <f>AD337</f>
        <v>54.54</v>
      </c>
      <c r="CZ337">
        <f>AH337</f>
        <v>8.9700000000000006</v>
      </c>
      <c r="DA337">
        <f>AL337</f>
        <v>6.08</v>
      </c>
      <c r="DB337">
        <v>0</v>
      </c>
    </row>
    <row r="338" spans="1:106" x14ac:dyDescent="0.2">
      <c r="A338">
        <f>ROW(Source!A213)</f>
        <v>213</v>
      </c>
      <c r="B338">
        <v>39269648</v>
      </c>
      <c r="C338">
        <v>39270159</v>
      </c>
      <c r="D338">
        <v>37064876</v>
      </c>
      <c r="E338">
        <v>1</v>
      </c>
      <c r="F338">
        <v>1</v>
      </c>
      <c r="G338">
        <v>1</v>
      </c>
      <c r="H338">
        <v>1</v>
      </c>
      <c r="I338" t="s">
        <v>879</v>
      </c>
      <c r="J338" t="s">
        <v>3</v>
      </c>
      <c r="K338" t="s">
        <v>880</v>
      </c>
      <c r="L338">
        <v>1191</v>
      </c>
      <c r="N338">
        <v>1013</v>
      </c>
      <c r="O338" t="s">
        <v>878</v>
      </c>
      <c r="P338" t="s">
        <v>878</v>
      </c>
      <c r="Q338">
        <v>1</v>
      </c>
      <c r="W338">
        <v>0</v>
      </c>
      <c r="X338">
        <v>-1417349443</v>
      </c>
      <c r="Y338">
        <v>0.01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1</v>
      </c>
      <c r="AJ338">
        <v>1</v>
      </c>
      <c r="AK338">
        <v>6.08</v>
      </c>
      <c r="AL338">
        <v>1</v>
      </c>
      <c r="AN338">
        <v>0</v>
      </c>
      <c r="AO338">
        <v>1</v>
      </c>
      <c r="AP338">
        <v>0</v>
      </c>
      <c r="AQ338">
        <v>0</v>
      </c>
      <c r="AR338">
        <v>0</v>
      </c>
      <c r="AS338" t="s">
        <v>3</v>
      </c>
      <c r="AT338">
        <v>0.01</v>
      </c>
      <c r="AU338" t="s">
        <v>3</v>
      </c>
      <c r="AV338">
        <v>2</v>
      </c>
      <c r="AW338">
        <v>2</v>
      </c>
      <c r="AX338">
        <v>39270169</v>
      </c>
      <c r="AY338">
        <v>1</v>
      </c>
      <c r="AZ338">
        <v>2048</v>
      </c>
      <c r="BA338">
        <v>328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Y338*Source!I213</f>
        <v>0.03</v>
      </c>
      <c r="CY338">
        <f>AD338</f>
        <v>0</v>
      </c>
      <c r="CZ338">
        <f>AH338</f>
        <v>0</v>
      </c>
      <c r="DA338">
        <f>AL338</f>
        <v>1</v>
      </c>
      <c r="DB338">
        <v>0</v>
      </c>
    </row>
    <row r="339" spans="1:106" x14ac:dyDescent="0.2">
      <c r="A339">
        <f>ROW(Source!A213)</f>
        <v>213</v>
      </c>
      <c r="B339">
        <v>39269648</v>
      </c>
      <c r="C339">
        <v>39270159</v>
      </c>
      <c r="D339">
        <v>36883554</v>
      </c>
      <c r="E339">
        <v>1</v>
      </c>
      <c r="F339">
        <v>1</v>
      </c>
      <c r="G339">
        <v>1</v>
      </c>
      <c r="H339">
        <v>2</v>
      </c>
      <c r="I339" t="s">
        <v>895</v>
      </c>
      <c r="J339" t="s">
        <v>896</v>
      </c>
      <c r="K339" t="s">
        <v>897</v>
      </c>
      <c r="L339">
        <v>1368</v>
      </c>
      <c r="N339">
        <v>1011</v>
      </c>
      <c r="O339" t="s">
        <v>884</v>
      </c>
      <c r="P339" t="s">
        <v>884</v>
      </c>
      <c r="Q339">
        <v>1</v>
      </c>
      <c r="W339">
        <v>0</v>
      </c>
      <c r="X339">
        <v>1372534845</v>
      </c>
      <c r="Y339">
        <v>1.2500000000000001E-2</v>
      </c>
      <c r="AA339">
        <v>0</v>
      </c>
      <c r="AB339">
        <v>399.52</v>
      </c>
      <c r="AC339">
        <v>11.6</v>
      </c>
      <c r="AD339">
        <v>0</v>
      </c>
      <c r="AE339">
        <v>0</v>
      </c>
      <c r="AF339">
        <v>65.709999999999994</v>
      </c>
      <c r="AG339">
        <v>11.6</v>
      </c>
      <c r="AH339">
        <v>0</v>
      </c>
      <c r="AI339">
        <v>1</v>
      </c>
      <c r="AJ339">
        <v>6.08</v>
      </c>
      <c r="AK339">
        <v>1</v>
      </c>
      <c r="AL339">
        <v>1</v>
      </c>
      <c r="AN339">
        <v>0</v>
      </c>
      <c r="AO339">
        <v>1</v>
      </c>
      <c r="AP339">
        <v>1</v>
      </c>
      <c r="AQ339">
        <v>0</v>
      </c>
      <c r="AR339">
        <v>0</v>
      </c>
      <c r="AS339" t="s">
        <v>3</v>
      </c>
      <c r="AT339">
        <v>0.01</v>
      </c>
      <c r="AU339" t="s">
        <v>81</v>
      </c>
      <c r="AV339">
        <v>0</v>
      </c>
      <c r="AW339">
        <v>2</v>
      </c>
      <c r="AX339">
        <v>39270170</v>
      </c>
      <c r="AY339">
        <v>1</v>
      </c>
      <c r="AZ339">
        <v>0</v>
      </c>
      <c r="BA339">
        <v>329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Y339*Source!I213</f>
        <v>3.7500000000000006E-2</v>
      </c>
      <c r="CY339">
        <f>AB339</f>
        <v>399.52</v>
      </c>
      <c r="CZ339">
        <f>AF339</f>
        <v>65.709999999999994</v>
      </c>
      <c r="DA339">
        <f>AJ339</f>
        <v>6.08</v>
      </c>
      <c r="DB339">
        <v>0</v>
      </c>
    </row>
    <row r="340" spans="1:106" x14ac:dyDescent="0.2">
      <c r="A340">
        <f>ROW(Source!A213)</f>
        <v>213</v>
      </c>
      <c r="B340">
        <v>39269648</v>
      </c>
      <c r="C340">
        <v>39270159</v>
      </c>
      <c r="D340">
        <v>36883858</v>
      </c>
      <c r="E340">
        <v>1</v>
      </c>
      <c r="F340">
        <v>1</v>
      </c>
      <c r="G340">
        <v>1</v>
      </c>
      <c r="H340">
        <v>2</v>
      </c>
      <c r="I340" t="s">
        <v>898</v>
      </c>
      <c r="J340" t="s">
        <v>899</v>
      </c>
      <c r="K340" t="s">
        <v>900</v>
      </c>
      <c r="L340">
        <v>1368</v>
      </c>
      <c r="N340">
        <v>1011</v>
      </c>
      <c r="O340" t="s">
        <v>884</v>
      </c>
      <c r="P340" t="s">
        <v>884</v>
      </c>
      <c r="Q340">
        <v>1</v>
      </c>
      <c r="W340">
        <v>0</v>
      </c>
      <c r="X340">
        <v>-353815937</v>
      </c>
      <c r="Y340">
        <v>0.15</v>
      </c>
      <c r="AA340">
        <v>0</v>
      </c>
      <c r="AB340">
        <v>49.25</v>
      </c>
      <c r="AC340">
        <v>0</v>
      </c>
      <c r="AD340">
        <v>0</v>
      </c>
      <c r="AE340">
        <v>0</v>
      </c>
      <c r="AF340">
        <v>8.1</v>
      </c>
      <c r="AG340">
        <v>0</v>
      </c>
      <c r="AH340">
        <v>0</v>
      </c>
      <c r="AI340">
        <v>1</v>
      </c>
      <c r="AJ340">
        <v>6.08</v>
      </c>
      <c r="AK340">
        <v>1</v>
      </c>
      <c r="AL340">
        <v>1</v>
      </c>
      <c r="AN340">
        <v>0</v>
      </c>
      <c r="AO340">
        <v>1</v>
      </c>
      <c r="AP340">
        <v>1</v>
      </c>
      <c r="AQ340">
        <v>0</v>
      </c>
      <c r="AR340">
        <v>0</v>
      </c>
      <c r="AS340" t="s">
        <v>3</v>
      </c>
      <c r="AT340">
        <v>0.12</v>
      </c>
      <c r="AU340" t="s">
        <v>81</v>
      </c>
      <c r="AV340">
        <v>0</v>
      </c>
      <c r="AW340">
        <v>2</v>
      </c>
      <c r="AX340">
        <v>39270171</v>
      </c>
      <c r="AY340">
        <v>1</v>
      </c>
      <c r="AZ340">
        <v>0</v>
      </c>
      <c r="BA340">
        <v>330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Y340*Source!I213</f>
        <v>0.44999999999999996</v>
      </c>
      <c r="CY340">
        <f>AB340</f>
        <v>49.25</v>
      </c>
      <c r="CZ340">
        <f>AF340</f>
        <v>8.1</v>
      </c>
      <c r="DA340">
        <f>AJ340</f>
        <v>6.08</v>
      </c>
      <c r="DB340">
        <v>0</v>
      </c>
    </row>
    <row r="341" spans="1:106" x14ac:dyDescent="0.2">
      <c r="A341">
        <f>ROW(Source!A213)</f>
        <v>213</v>
      </c>
      <c r="B341">
        <v>39269648</v>
      </c>
      <c r="C341">
        <v>39270159</v>
      </c>
      <c r="D341">
        <v>36803269</v>
      </c>
      <c r="E341">
        <v>1</v>
      </c>
      <c r="F341">
        <v>1</v>
      </c>
      <c r="G341">
        <v>1</v>
      </c>
      <c r="H341">
        <v>3</v>
      </c>
      <c r="I341" t="s">
        <v>901</v>
      </c>
      <c r="J341" t="s">
        <v>902</v>
      </c>
      <c r="K341" t="s">
        <v>903</v>
      </c>
      <c r="L341">
        <v>1348</v>
      </c>
      <c r="N341">
        <v>1009</v>
      </c>
      <c r="O341" t="s">
        <v>219</v>
      </c>
      <c r="P341" t="s">
        <v>219</v>
      </c>
      <c r="Q341">
        <v>1000</v>
      </c>
      <c r="W341">
        <v>0</v>
      </c>
      <c r="X341">
        <v>-1068056325</v>
      </c>
      <c r="Y341">
        <v>1.1E-4</v>
      </c>
      <c r="AA341">
        <v>63000.959999999999</v>
      </c>
      <c r="AB341">
        <v>0</v>
      </c>
      <c r="AC341">
        <v>0</v>
      </c>
      <c r="AD341">
        <v>0</v>
      </c>
      <c r="AE341">
        <v>10362</v>
      </c>
      <c r="AF341">
        <v>0</v>
      </c>
      <c r="AG341">
        <v>0</v>
      </c>
      <c r="AH341">
        <v>0</v>
      </c>
      <c r="AI341">
        <v>6.08</v>
      </c>
      <c r="AJ341">
        <v>1</v>
      </c>
      <c r="AK341">
        <v>1</v>
      </c>
      <c r="AL341">
        <v>1</v>
      </c>
      <c r="AN341">
        <v>0</v>
      </c>
      <c r="AO341">
        <v>1</v>
      </c>
      <c r="AP341">
        <v>0</v>
      </c>
      <c r="AQ341">
        <v>0</v>
      </c>
      <c r="AR341">
        <v>0</v>
      </c>
      <c r="AS341" t="s">
        <v>3</v>
      </c>
      <c r="AT341">
        <v>1.1E-4</v>
      </c>
      <c r="AU341" t="s">
        <v>3</v>
      </c>
      <c r="AV341">
        <v>0</v>
      </c>
      <c r="AW341">
        <v>2</v>
      </c>
      <c r="AX341">
        <v>39270172</v>
      </c>
      <c r="AY341">
        <v>1</v>
      </c>
      <c r="AZ341">
        <v>0</v>
      </c>
      <c r="BA341">
        <v>331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Y341*Source!I213</f>
        <v>3.3E-4</v>
      </c>
      <c r="CY341">
        <f>AA341</f>
        <v>63000.959999999999</v>
      </c>
      <c r="CZ341">
        <f>AE341</f>
        <v>10362</v>
      </c>
      <c r="DA341">
        <f>AI341</f>
        <v>6.08</v>
      </c>
      <c r="DB341">
        <v>0</v>
      </c>
    </row>
    <row r="342" spans="1:106" x14ac:dyDescent="0.2">
      <c r="A342">
        <f>ROW(Source!A213)</f>
        <v>213</v>
      </c>
      <c r="B342">
        <v>39269648</v>
      </c>
      <c r="C342">
        <v>39270159</v>
      </c>
      <c r="D342">
        <v>36826587</v>
      </c>
      <c r="E342">
        <v>1</v>
      </c>
      <c r="F342">
        <v>1</v>
      </c>
      <c r="G342">
        <v>1</v>
      </c>
      <c r="H342">
        <v>3</v>
      </c>
      <c r="I342" t="s">
        <v>907</v>
      </c>
      <c r="J342" t="s">
        <v>908</v>
      </c>
      <c r="K342" t="s">
        <v>909</v>
      </c>
      <c r="L342">
        <v>1348</v>
      </c>
      <c r="N342">
        <v>1009</v>
      </c>
      <c r="O342" t="s">
        <v>219</v>
      </c>
      <c r="P342" t="s">
        <v>219</v>
      </c>
      <c r="Q342">
        <v>1000</v>
      </c>
      <c r="W342">
        <v>0</v>
      </c>
      <c r="X342">
        <v>1969538235</v>
      </c>
      <c r="Y342">
        <v>4.2999999999999999E-4</v>
      </c>
      <c r="AA342">
        <v>39573.199999999997</v>
      </c>
      <c r="AB342">
        <v>0</v>
      </c>
      <c r="AC342">
        <v>0</v>
      </c>
      <c r="AD342">
        <v>0</v>
      </c>
      <c r="AE342">
        <v>6508.75</v>
      </c>
      <c r="AF342">
        <v>0</v>
      </c>
      <c r="AG342">
        <v>0</v>
      </c>
      <c r="AH342">
        <v>0</v>
      </c>
      <c r="AI342">
        <v>6.08</v>
      </c>
      <c r="AJ342">
        <v>1</v>
      </c>
      <c r="AK342">
        <v>1</v>
      </c>
      <c r="AL342">
        <v>1</v>
      </c>
      <c r="AN342">
        <v>0</v>
      </c>
      <c r="AO342">
        <v>1</v>
      </c>
      <c r="AP342">
        <v>0</v>
      </c>
      <c r="AQ342">
        <v>0</v>
      </c>
      <c r="AR342">
        <v>0</v>
      </c>
      <c r="AS342" t="s">
        <v>3</v>
      </c>
      <c r="AT342">
        <v>4.2999999999999999E-4</v>
      </c>
      <c r="AU342" t="s">
        <v>3</v>
      </c>
      <c r="AV342">
        <v>0</v>
      </c>
      <c r="AW342">
        <v>2</v>
      </c>
      <c r="AX342">
        <v>39270174</v>
      </c>
      <c r="AY342">
        <v>1</v>
      </c>
      <c r="AZ342">
        <v>0</v>
      </c>
      <c r="BA342">
        <v>333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Y342*Source!I213</f>
        <v>1.2899999999999999E-3</v>
      </c>
      <c r="CY342">
        <f>AA342</f>
        <v>39573.199999999997</v>
      </c>
      <c r="CZ342">
        <f>AE342</f>
        <v>6508.75</v>
      </c>
      <c r="DA342">
        <f>AI342</f>
        <v>6.08</v>
      </c>
      <c r="DB342">
        <v>0</v>
      </c>
    </row>
    <row r="343" spans="1:106" x14ac:dyDescent="0.2">
      <c r="A343">
        <f>ROW(Source!A213)</f>
        <v>213</v>
      </c>
      <c r="B343">
        <v>39269648</v>
      </c>
      <c r="C343">
        <v>39270159</v>
      </c>
      <c r="D343">
        <v>36849741</v>
      </c>
      <c r="E343">
        <v>1</v>
      </c>
      <c r="F343">
        <v>1</v>
      </c>
      <c r="G343">
        <v>1</v>
      </c>
      <c r="H343">
        <v>3</v>
      </c>
      <c r="I343" t="s">
        <v>599</v>
      </c>
      <c r="J343" t="s">
        <v>601</v>
      </c>
      <c r="K343" t="s">
        <v>600</v>
      </c>
      <c r="L343">
        <v>1354</v>
      </c>
      <c r="N343">
        <v>1010</v>
      </c>
      <c r="O343" t="s">
        <v>94</v>
      </c>
      <c r="P343" t="s">
        <v>94</v>
      </c>
      <c r="Q343">
        <v>1</v>
      </c>
      <c r="W343">
        <v>0</v>
      </c>
      <c r="X343">
        <v>45077067</v>
      </c>
      <c r="Y343">
        <v>0.66666700000000001</v>
      </c>
      <c r="AA343">
        <v>1249.74</v>
      </c>
      <c r="AB343">
        <v>0</v>
      </c>
      <c r="AC343">
        <v>0</v>
      </c>
      <c r="AD343">
        <v>0</v>
      </c>
      <c r="AE343">
        <v>205.55</v>
      </c>
      <c r="AF343">
        <v>0</v>
      </c>
      <c r="AG343">
        <v>0</v>
      </c>
      <c r="AH343">
        <v>0</v>
      </c>
      <c r="AI343">
        <v>6.08</v>
      </c>
      <c r="AJ343">
        <v>1</v>
      </c>
      <c r="AK343">
        <v>1</v>
      </c>
      <c r="AL343">
        <v>1</v>
      </c>
      <c r="AN343">
        <v>0</v>
      </c>
      <c r="AO343">
        <v>0</v>
      </c>
      <c r="AP343">
        <v>0</v>
      </c>
      <c r="AQ343">
        <v>0</v>
      </c>
      <c r="AR343">
        <v>0</v>
      </c>
      <c r="AS343" t="s">
        <v>3</v>
      </c>
      <c r="AT343">
        <v>0.66666700000000001</v>
      </c>
      <c r="AU343" t="s">
        <v>3</v>
      </c>
      <c r="AV343">
        <v>0</v>
      </c>
      <c r="AW343">
        <v>1</v>
      </c>
      <c r="AX343">
        <v>-1</v>
      </c>
      <c r="AY343">
        <v>0</v>
      </c>
      <c r="AZ343">
        <v>0</v>
      </c>
      <c r="BA343" t="s">
        <v>3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Y343*Source!I213</f>
        <v>2.0000010000000001</v>
      </c>
      <c r="CY343">
        <f>AA343</f>
        <v>1249.74</v>
      </c>
      <c r="CZ343">
        <f>AE343</f>
        <v>205.55</v>
      </c>
      <c r="DA343">
        <f>AI343</f>
        <v>6.08</v>
      </c>
      <c r="DB343">
        <v>0</v>
      </c>
    </row>
    <row r="344" spans="1:106" x14ac:dyDescent="0.2">
      <c r="A344">
        <f>ROW(Source!A213)</f>
        <v>213</v>
      </c>
      <c r="B344">
        <v>39269648</v>
      </c>
      <c r="C344">
        <v>39270159</v>
      </c>
      <c r="D344">
        <v>36849781</v>
      </c>
      <c r="E344">
        <v>1</v>
      </c>
      <c r="F344">
        <v>1</v>
      </c>
      <c r="G344">
        <v>1</v>
      </c>
      <c r="H344">
        <v>3</v>
      </c>
      <c r="I344" t="s">
        <v>595</v>
      </c>
      <c r="J344" t="s">
        <v>597</v>
      </c>
      <c r="K344" t="s">
        <v>596</v>
      </c>
      <c r="L344">
        <v>1354</v>
      </c>
      <c r="N344">
        <v>1010</v>
      </c>
      <c r="O344" t="s">
        <v>94</v>
      </c>
      <c r="P344" t="s">
        <v>94</v>
      </c>
      <c r="Q344">
        <v>1</v>
      </c>
      <c r="W344">
        <v>0</v>
      </c>
      <c r="X344">
        <v>-1439338545</v>
      </c>
      <c r="Y344">
        <v>0.33333299999999999</v>
      </c>
      <c r="AA344">
        <v>2256.35</v>
      </c>
      <c r="AB344">
        <v>0</v>
      </c>
      <c r="AC344">
        <v>0</v>
      </c>
      <c r="AD344">
        <v>0</v>
      </c>
      <c r="AE344">
        <v>371.11</v>
      </c>
      <c r="AF344">
        <v>0</v>
      </c>
      <c r="AG344">
        <v>0</v>
      </c>
      <c r="AH344">
        <v>0</v>
      </c>
      <c r="AI344">
        <v>6.08</v>
      </c>
      <c r="AJ344">
        <v>1</v>
      </c>
      <c r="AK344">
        <v>1</v>
      </c>
      <c r="AL344">
        <v>1</v>
      </c>
      <c r="AN344">
        <v>0</v>
      </c>
      <c r="AO344">
        <v>0</v>
      </c>
      <c r="AP344">
        <v>0</v>
      </c>
      <c r="AQ344">
        <v>0</v>
      </c>
      <c r="AR344">
        <v>0</v>
      </c>
      <c r="AS344" t="s">
        <v>3</v>
      </c>
      <c r="AT344">
        <v>0.33333299999999999</v>
      </c>
      <c r="AU344" t="s">
        <v>3</v>
      </c>
      <c r="AV344">
        <v>0</v>
      </c>
      <c r="AW344">
        <v>1</v>
      </c>
      <c r="AX344">
        <v>-1</v>
      </c>
      <c r="AY344">
        <v>0</v>
      </c>
      <c r="AZ344">
        <v>0</v>
      </c>
      <c r="BA344" t="s">
        <v>3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Y344*Source!I213</f>
        <v>0.99999899999999997</v>
      </c>
      <c r="CY344">
        <f>AA344</f>
        <v>2256.35</v>
      </c>
      <c r="CZ344">
        <f>AE344</f>
        <v>371.11</v>
      </c>
      <c r="DA344">
        <f>AI344</f>
        <v>6.08</v>
      </c>
      <c r="DB344">
        <v>0</v>
      </c>
    </row>
    <row r="345" spans="1:106" x14ac:dyDescent="0.2">
      <c r="A345">
        <f>ROW(Source!A216)</f>
        <v>216</v>
      </c>
      <c r="B345">
        <v>39269648</v>
      </c>
      <c r="C345">
        <v>39270178</v>
      </c>
      <c r="D345">
        <v>37070495</v>
      </c>
      <c r="E345">
        <v>1</v>
      </c>
      <c r="F345">
        <v>1</v>
      </c>
      <c r="G345">
        <v>1</v>
      </c>
      <c r="H345">
        <v>1</v>
      </c>
      <c r="I345" t="s">
        <v>942</v>
      </c>
      <c r="J345" t="s">
        <v>3</v>
      </c>
      <c r="K345" t="s">
        <v>943</v>
      </c>
      <c r="L345">
        <v>1191</v>
      </c>
      <c r="N345">
        <v>1013</v>
      </c>
      <c r="O345" t="s">
        <v>878</v>
      </c>
      <c r="P345" t="s">
        <v>878</v>
      </c>
      <c r="Q345">
        <v>1</v>
      </c>
      <c r="W345">
        <v>0</v>
      </c>
      <c r="X345">
        <v>-784637506</v>
      </c>
      <c r="Y345">
        <v>115.06899999999999</v>
      </c>
      <c r="AA345">
        <v>0</v>
      </c>
      <c r="AB345">
        <v>0</v>
      </c>
      <c r="AC345">
        <v>0</v>
      </c>
      <c r="AD345">
        <v>53.14</v>
      </c>
      <c r="AE345">
        <v>0</v>
      </c>
      <c r="AF345">
        <v>0</v>
      </c>
      <c r="AG345">
        <v>0</v>
      </c>
      <c r="AH345">
        <v>8.74</v>
      </c>
      <c r="AI345">
        <v>1</v>
      </c>
      <c r="AJ345">
        <v>1</v>
      </c>
      <c r="AK345">
        <v>1</v>
      </c>
      <c r="AL345">
        <v>6.08</v>
      </c>
      <c r="AN345">
        <v>0</v>
      </c>
      <c r="AO345">
        <v>1</v>
      </c>
      <c r="AP345">
        <v>1</v>
      </c>
      <c r="AQ345">
        <v>0</v>
      </c>
      <c r="AR345">
        <v>0</v>
      </c>
      <c r="AS345" t="s">
        <v>3</v>
      </c>
      <c r="AT345">
        <v>100.06</v>
      </c>
      <c r="AU345" t="s">
        <v>82</v>
      </c>
      <c r="AV345">
        <v>1</v>
      </c>
      <c r="AW345">
        <v>2</v>
      </c>
      <c r="AX345">
        <v>39270198</v>
      </c>
      <c r="AY345">
        <v>1</v>
      </c>
      <c r="AZ345">
        <v>0</v>
      </c>
      <c r="BA345">
        <v>335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Y345*Source!I216</f>
        <v>87.567508999999987</v>
      </c>
      <c r="CY345">
        <f>AD345</f>
        <v>53.14</v>
      </c>
      <c r="CZ345">
        <f>AH345</f>
        <v>8.74</v>
      </c>
      <c r="DA345">
        <f>AL345</f>
        <v>6.08</v>
      </c>
      <c r="DB345">
        <v>0</v>
      </c>
    </row>
    <row r="346" spans="1:106" x14ac:dyDescent="0.2">
      <c r="A346">
        <f>ROW(Source!A216)</f>
        <v>216</v>
      </c>
      <c r="B346">
        <v>39269648</v>
      </c>
      <c r="C346">
        <v>39270178</v>
      </c>
      <c r="D346">
        <v>37064876</v>
      </c>
      <c r="E346">
        <v>1</v>
      </c>
      <c r="F346">
        <v>1</v>
      </c>
      <c r="G346">
        <v>1</v>
      </c>
      <c r="H346">
        <v>1</v>
      </c>
      <c r="I346" t="s">
        <v>879</v>
      </c>
      <c r="J346" t="s">
        <v>3</v>
      </c>
      <c r="K346" t="s">
        <v>880</v>
      </c>
      <c r="L346">
        <v>1191</v>
      </c>
      <c r="N346">
        <v>1013</v>
      </c>
      <c r="O346" t="s">
        <v>878</v>
      </c>
      <c r="P346" t="s">
        <v>878</v>
      </c>
      <c r="Q346">
        <v>1</v>
      </c>
      <c r="W346">
        <v>0</v>
      </c>
      <c r="X346">
        <v>-1417349443</v>
      </c>
      <c r="Y346">
        <v>0.71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1</v>
      </c>
      <c r="AJ346">
        <v>1</v>
      </c>
      <c r="AK346">
        <v>6.08</v>
      </c>
      <c r="AL346">
        <v>1</v>
      </c>
      <c r="AN346">
        <v>0</v>
      </c>
      <c r="AO346">
        <v>1</v>
      </c>
      <c r="AP346">
        <v>0</v>
      </c>
      <c r="AQ346">
        <v>0</v>
      </c>
      <c r="AR346">
        <v>0</v>
      </c>
      <c r="AS346" t="s">
        <v>3</v>
      </c>
      <c r="AT346">
        <v>0.71</v>
      </c>
      <c r="AU346" t="s">
        <v>3</v>
      </c>
      <c r="AV346">
        <v>2</v>
      </c>
      <c r="AW346">
        <v>2</v>
      </c>
      <c r="AX346">
        <v>39270199</v>
      </c>
      <c r="AY346">
        <v>1</v>
      </c>
      <c r="AZ346">
        <v>2048</v>
      </c>
      <c r="BA346">
        <v>336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Y346*Source!I216</f>
        <v>0.54030999999999996</v>
      </c>
      <c r="CY346">
        <f>AD346</f>
        <v>0</v>
      </c>
      <c r="CZ346">
        <f>AH346</f>
        <v>0</v>
      </c>
      <c r="DA346">
        <f>AL346</f>
        <v>1</v>
      </c>
      <c r="DB346">
        <v>0</v>
      </c>
    </row>
    <row r="347" spans="1:106" x14ac:dyDescent="0.2">
      <c r="A347">
        <f>ROW(Source!A216)</f>
        <v>216</v>
      </c>
      <c r="B347">
        <v>39269648</v>
      </c>
      <c r="C347">
        <v>39270178</v>
      </c>
      <c r="D347">
        <v>36882159</v>
      </c>
      <c r="E347">
        <v>1</v>
      </c>
      <c r="F347">
        <v>1</v>
      </c>
      <c r="G347">
        <v>1</v>
      </c>
      <c r="H347">
        <v>2</v>
      </c>
      <c r="I347" t="s">
        <v>892</v>
      </c>
      <c r="J347" t="s">
        <v>893</v>
      </c>
      <c r="K347" t="s">
        <v>894</v>
      </c>
      <c r="L347">
        <v>1368</v>
      </c>
      <c r="N347">
        <v>1011</v>
      </c>
      <c r="O347" t="s">
        <v>884</v>
      </c>
      <c r="P347" t="s">
        <v>884</v>
      </c>
      <c r="Q347">
        <v>1</v>
      </c>
      <c r="W347">
        <v>0</v>
      </c>
      <c r="X347">
        <v>-1718674368</v>
      </c>
      <c r="Y347">
        <v>0.35000000000000003</v>
      </c>
      <c r="AA347">
        <v>0</v>
      </c>
      <c r="AB347">
        <v>680.9</v>
      </c>
      <c r="AC347">
        <v>13.5</v>
      </c>
      <c r="AD347">
        <v>0</v>
      </c>
      <c r="AE347">
        <v>0</v>
      </c>
      <c r="AF347">
        <v>111.99</v>
      </c>
      <c r="AG347">
        <v>13.5</v>
      </c>
      <c r="AH347">
        <v>0</v>
      </c>
      <c r="AI347">
        <v>1</v>
      </c>
      <c r="AJ347">
        <v>6.08</v>
      </c>
      <c r="AK347">
        <v>1</v>
      </c>
      <c r="AL347">
        <v>1</v>
      </c>
      <c r="AN347">
        <v>0</v>
      </c>
      <c r="AO347">
        <v>1</v>
      </c>
      <c r="AP347">
        <v>1</v>
      </c>
      <c r="AQ347">
        <v>0</v>
      </c>
      <c r="AR347">
        <v>0</v>
      </c>
      <c r="AS347" t="s">
        <v>3</v>
      </c>
      <c r="AT347">
        <v>0.28000000000000003</v>
      </c>
      <c r="AU347" t="s">
        <v>81</v>
      </c>
      <c r="AV347">
        <v>0</v>
      </c>
      <c r="AW347">
        <v>2</v>
      </c>
      <c r="AX347">
        <v>39270200</v>
      </c>
      <c r="AY347">
        <v>1</v>
      </c>
      <c r="AZ347">
        <v>0</v>
      </c>
      <c r="BA347">
        <v>337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Y347*Source!I216</f>
        <v>0.26635000000000003</v>
      </c>
      <c r="CY347">
        <f>AB347</f>
        <v>680.9</v>
      </c>
      <c r="CZ347">
        <f>AF347</f>
        <v>111.99</v>
      </c>
      <c r="DA347">
        <f>AJ347</f>
        <v>6.08</v>
      </c>
      <c r="DB347">
        <v>0</v>
      </c>
    </row>
    <row r="348" spans="1:106" x14ac:dyDescent="0.2">
      <c r="A348">
        <f>ROW(Source!A216)</f>
        <v>216</v>
      </c>
      <c r="B348">
        <v>39269648</v>
      </c>
      <c r="C348">
        <v>39270178</v>
      </c>
      <c r="D348">
        <v>36882338</v>
      </c>
      <c r="E348">
        <v>1</v>
      </c>
      <c r="F348">
        <v>1</v>
      </c>
      <c r="G348">
        <v>1</v>
      </c>
      <c r="H348">
        <v>2</v>
      </c>
      <c r="I348" t="s">
        <v>1142</v>
      </c>
      <c r="J348" t="s">
        <v>1143</v>
      </c>
      <c r="K348" t="s">
        <v>1144</v>
      </c>
      <c r="L348">
        <v>1368</v>
      </c>
      <c r="N348">
        <v>1011</v>
      </c>
      <c r="O348" t="s">
        <v>884</v>
      </c>
      <c r="P348" t="s">
        <v>884</v>
      </c>
      <c r="Q348">
        <v>1</v>
      </c>
      <c r="W348">
        <v>0</v>
      </c>
      <c r="X348">
        <v>1373224040</v>
      </c>
      <c r="Y348">
        <v>12.5625</v>
      </c>
      <c r="AA348">
        <v>0</v>
      </c>
      <c r="AB348">
        <v>18.97</v>
      </c>
      <c r="AC348">
        <v>0</v>
      </c>
      <c r="AD348">
        <v>0</v>
      </c>
      <c r="AE348">
        <v>0</v>
      </c>
      <c r="AF348">
        <v>3.12</v>
      </c>
      <c r="AG348">
        <v>0</v>
      </c>
      <c r="AH348">
        <v>0</v>
      </c>
      <c r="AI348">
        <v>1</v>
      </c>
      <c r="AJ348">
        <v>6.08</v>
      </c>
      <c r="AK348">
        <v>1</v>
      </c>
      <c r="AL348">
        <v>1</v>
      </c>
      <c r="AN348">
        <v>0</v>
      </c>
      <c r="AO348">
        <v>1</v>
      </c>
      <c r="AP348">
        <v>1</v>
      </c>
      <c r="AQ348">
        <v>0</v>
      </c>
      <c r="AR348">
        <v>0</v>
      </c>
      <c r="AS348" t="s">
        <v>3</v>
      </c>
      <c r="AT348">
        <v>10.050000000000001</v>
      </c>
      <c r="AU348" t="s">
        <v>81</v>
      </c>
      <c r="AV348">
        <v>0</v>
      </c>
      <c r="AW348">
        <v>2</v>
      </c>
      <c r="AX348">
        <v>39270201</v>
      </c>
      <c r="AY348">
        <v>1</v>
      </c>
      <c r="AZ348">
        <v>0</v>
      </c>
      <c r="BA348">
        <v>338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Y348*Source!I216</f>
        <v>9.5600625000000008</v>
      </c>
      <c r="CY348">
        <f>AB348</f>
        <v>18.97</v>
      </c>
      <c r="CZ348">
        <f>AF348</f>
        <v>3.12</v>
      </c>
      <c r="DA348">
        <f>AJ348</f>
        <v>6.08</v>
      </c>
      <c r="DB348">
        <v>0</v>
      </c>
    </row>
    <row r="349" spans="1:106" x14ac:dyDescent="0.2">
      <c r="A349">
        <f>ROW(Source!A216)</f>
        <v>216</v>
      </c>
      <c r="B349">
        <v>39269648</v>
      </c>
      <c r="C349">
        <v>39270178</v>
      </c>
      <c r="D349">
        <v>36882351</v>
      </c>
      <c r="E349">
        <v>1</v>
      </c>
      <c r="F349">
        <v>1</v>
      </c>
      <c r="G349">
        <v>1</v>
      </c>
      <c r="H349">
        <v>2</v>
      </c>
      <c r="I349" t="s">
        <v>1162</v>
      </c>
      <c r="J349" t="s">
        <v>1163</v>
      </c>
      <c r="K349" t="s">
        <v>1164</v>
      </c>
      <c r="L349">
        <v>1368</v>
      </c>
      <c r="N349">
        <v>1011</v>
      </c>
      <c r="O349" t="s">
        <v>884</v>
      </c>
      <c r="P349" t="s">
        <v>884</v>
      </c>
      <c r="Q349">
        <v>1</v>
      </c>
      <c r="W349">
        <v>0</v>
      </c>
      <c r="X349">
        <v>-1985289705</v>
      </c>
      <c r="Y349">
        <v>0.25</v>
      </c>
      <c r="AA349">
        <v>0</v>
      </c>
      <c r="AB349">
        <v>40.49</v>
      </c>
      <c r="AC349">
        <v>0</v>
      </c>
      <c r="AD349">
        <v>0</v>
      </c>
      <c r="AE349">
        <v>0</v>
      </c>
      <c r="AF349">
        <v>6.66</v>
      </c>
      <c r="AG349">
        <v>0</v>
      </c>
      <c r="AH349">
        <v>0</v>
      </c>
      <c r="AI349">
        <v>1</v>
      </c>
      <c r="AJ349">
        <v>6.08</v>
      </c>
      <c r="AK349">
        <v>1</v>
      </c>
      <c r="AL349">
        <v>1</v>
      </c>
      <c r="AN349">
        <v>0</v>
      </c>
      <c r="AO349">
        <v>1</v>
      </c>
      <c r="AP349">
        <v>1</v>
      </c>
      <c r="AQ349">
        <v>0</v>
      </c>
      <c r="AR349">
        <v>0</v>
      </c>
      <c r="AS349" t="s">
        <v>3</v>
      </c>
      <c r="AT349">
        <v>0.2</v>
      </c>
      <c r="AU349" t="s">
        <v>81</v>
      </c>
      <c r="AV349">
        <v>0</v>
      </c>
      <c r="AW349">
        <v>2</v>
      </c>
      <c r="AX349">
        <v>39270202</v>
      </c>
      <c r="AY349">
        <v>1</v>
      </c>
      <c r="AZ349">
        <v>0</v>
      </c>
      <c r="BA349">
        <v>339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Y349*Source!I216</f>
        <v>0.19025</v>
      </c>
      <c r="CY349">
        <f>AB349</f>
        <v>40.49</v>
      </c>
      <c r="CZ349">
        <f>AF349</f>
        <v>6.66</v>
      </c>
      <c r="DA349">
        <f>AJ349</f>
        <v>6.08</v>
      </c>
      <c r="DB349">
        <v>0</v>
      </c>
    </row>
    <row r="350" spans="1:106" x14ac:dyDescent="0.2">
      <c r="A350">
        <f>ROW(Source!A216)</f>
        <v>216</v>
      </c>
      <c r="B350">
        <v>39269648</v>
      </c>
      <c r="C350">
        <v>39270178</v>
      </c>
      <c r="D350">
        <v>36883554</v>
      </c>
      <c r="E350">
        <v>1</v>
      </c>
      <c r="F350">
        <v>1</v>
      </c>
      <c r="G350">
        <v>1</v>
      </c>
      <c r="H350">
        <v>2</v>
      </c>
      <c r="I350" t="s">
        <v>895</v>
      </c>
      <c r="J350" t="s">
        <v>896</v>
      </c>
      <c r="K350" t="s">
        <v>897</v>
      </c>
      <c r="L350">
        <v>1368</v>
      </c>
      <c r="N350">
        <v>1011</v>
      </c>
      <c r="O350" t="s">
        <v>884</v>
      </c>
      <c r="P350" t="s">
        <v>884</v>
      </c>
      <c r="Q350">
        <v>1</v>
      </c>
      <c r="W350">
        <v>0</v>
      </c>
      <c r="X350">
        <v>1372534845</v>
      </c>
      <c r="Y350">
        <v>0.53749999999999998</v>
      </c>
      <c r="AA350">
        <v>0</v>
      </c>
      <c r="AB350">
        <v>399.52</v>
      </c>
      <c r="AC350">
        <v>11.6</v>
      </c>
      <c r="AD350">
        <v>0</v>
      </c>
      <c r="AE350">
        <v>0</v>
      </c>
      <c r="AF350">
        <v>65.709999999999994</v>
      </c>
      <c r="AG350">
        <v>11.6</v>
      </c>
      <c r="AH350">
        <v>0</v>
      </c>
      <c r="AI350">
        <v>1</v>
      </c>
      <c r="AJ350">
        <v>6.08</v>
      </c>
      <c r="AK350">
        <v>1</v>
      </c>
      <c r="AL350">
        <v>1</v>
      </c>
      <c r="AN350">
        <v>0</v>
      </c>
      <c r="AO350">
        <v>1</v>
      </c>
      <c r="AP350">
        <v>1</v>
      </c>
      <c r="AQ350">
        <v>0</v>
      </c>
      <c r="AR350">
        <v>0</v>
      </c>
      <c r="AS350" t="s">
        <v>3</v>
      </c>
      <c r="AT350">
        <v>0.43</v>
      </c>
      <c r="AU350" t="s">
        <v>81</v>
      </c>
      <c r="AV350">
        <v>0</v>
      </c>
      <c r="AW350">
        <v>2</v>
      </c>
      <c r="AX350">
        <v>39270203</v>
      </c>
      <c r="AY350">
        <v>1</v>
      </c>
      <c r="AZ350">
        <v>0</v>
      </c>
      <c r="BA350">
        <v>340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Y350*Source!I216</f>
        <v>0.4090375</v>
      </c>
      <c r="CY350">
        <f>AB350</f>
        <v>399.52</v>
      </c>
      <c r="CZ350">
        <f>AF350</f>
        <v>65.709999999999994</v>
      </c>
      <c r="DA350">
        <f>AJ350</f>
        <v>6.08</v>
      </c>
      <c r="DB350">
        <v>0</v>
      </c>
    </row>
    <row r="351" spans="1:106" x14ac:dyDescent="0.2">
      <c r="A351">
        <f>ROW(Source!A216)</f>
        <v>216</v>
      </c>
      <c r="B351">
        <v>39269648</v>
      </c>
      <c r="C351">
        <v>39270178</v>
      </c>
      <c r="D351">
        <v>36883858</v>
      </c>
      <c r="E351">
        <v>1</v>
      </c>
      <c r="F351">
        <v>1</v>
      </c>
      <c r="G351">
        <v>1</v>
      </c>
      <c r="H351">
        <v>2</v>
      </c>
      <c r="I351" t="s">
        <v>898</v>
      </c>
      <c r="J351" t="s">
        <v>899</v>
      </c>
      <c r="K351" t="s">
        <v>900</v>
      </c>
      <c r="L351">
        <v>1368</v>
      </c>
      <c r="N351">
        <v>1011</v>
      </c>
      <c r="O351" t="s">
        <v>884</v>
      </c>
      <c r="P351" t="s">
        <v>884</v>
      </c>
      <c r="Q351">
        <v>1</v>
      </c>
      <c r="W351">
        <v>0</v>
      </c>
      <c r="X351">
        <v>-353815937</v>
      </c>
      <c r="Y351">
        <v>1.6375000000000002</v>
      </c>
      <c r="AA351">
        <v>0</v>
      </c>
      <c r="AB351">
        <v>49.25</v>
      </c>
      <c r="AC351">
        <v>0</v>
      </c>
      <c r="AD351">
        <v>0</v>
      </c>
      <c r="AE351">
        <v>0</v>
      </c>
      <c r="AF351">
        <v>8.1</v>
      </c>
      <c r="AG351">
        <v>0</v>
      </c>
      <c r="AH351">
        <v>0</v>
      </c>
      <c r="AI351">
        <v>1</v>
      </c>
      <c r="AJ351">
        <v>6.08</v>
      </c>
      <c r="AK351">
        <v>1</v>
      </c>
      <c r="AL351">
        <v>1</v>
      </c>
      <c r="AN351">
        <v>0</v>
      </c>
      <c r="AO351">
        <v>1</v>
      </c>
      <c r="AP351">
        <v>1</v>
      </c>
      <c r="AQ351">
        <v>0</v>
      </c>
      <c r="AR351">
        <v>0</v>
      </c>
      <c r="AS351" t="s">
        <v>3</v>
      </c>
      <c r="AT351">
        <v>1.31</v>
      </c>
      <c r="AU351" t="s">
        <v>81</v>
      </c>
      <c r="AV351">
        <v>0</v>
      </c>
      <c r="AW351">
        <v>2</v>
      </c>
      <c r="AX351">
        <v>39270204</v>
      </c>
      <c r="AY351">
        <v>1</v>
      </c>
      <c r="AZ351">
        <v>0</v>
      </c>
      <c r="BA351">
        <v>341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Y351*Source!I216</f>
        <v>1.2461375000000001</v>
      </c>
      <c r="CY351">
        <f>AB351</f>
        <v>49.25</v>
      </c>
      <c r="CZ351">
        <f>AF351</f>
        <v>8.1</v>
      </c>
      <c r="DA351">
        <f>AJ351</f>
        <v>6.08</v>
      </c>
      <c r="DB351">
        <v>0</v>
      </c>
    </row>
    <row r="352" spans="1:106" x14ac:dyDescent="0.2">
      <c r="A352">
        <f>ROW(Source!A216)</f>
        <v>216</v>
      </c>
      <c r="B352">
        <v>39269648</v>
      </c>
      <c r="C352">
        <v>39270178</v>
      </c>
      <c r="D352">
        <v>36799676</v>
      </c>
      <c r="E352">
        <v>1</v>
      </c>
      <c r="F352">
        <v>1</v>
      </c>
      <c r="G352">
        <v>1</v>
      </c>
      <c r="H352">
        <v>3</v>
      </c>
      <c r="I352" t="s">
        <v>1156</v>
      </c>
      <c r="J352" t="s">
        <v>1157</v>
      </c>
      <c r="K352" t="s">
        <v>1158</v>
      </c>
      <c r="L352">
        <v>1348</v>
      </c>
      <c r="N352">
        <v>1009</v>
      </c>
      <c r="O352" t="s">
        <v>219</v>
      </c>
      <c r="P352" t="s">
        <v>219</v>
      </c>
      <c r="Q352">
        <v>1000</v>
      </c>
      <c r="W352">
        <v>0</v>
      </c>
      <c r="X352">
        <v>731670393</v>
      </c>
      <c r="Y352">
        <v>1.1000000000000001E-3</v>
      </c>
      <c r="AA352">
        <v>161113.92000000001</v>
      </c>
      <c r="AB352">
        <v>0</v>
      </c>
      <c r="AC352">
        <v>0</v>
      </c>
      <c r="AD352">
        <v>0</v>
      </c>
      <c r="AE352">
        <v>26499</v>
      </c>
      <c r="AF352">
        <v>0</v>
      </c>
      <c r="AG352">
        <v>0</v>
      </c>
      <c r="AH352">
        <v>0</v>
      </c>
      <c r="AI352">
        <v>6.08</v>
      </c>
      <c r="AJ352">
        <v>1</v>
      </c>
      <c r="AK352">
        <v>1</v>
      </c>
      <c r="AL352">
        <v>1</v>
      </c>
      <c r="AN352">
        <v>0</v>
      </c>
      <c r="AO352">
        <v>1</v>
      </c>
      <c r="AP352">
        <v>0</v>
      </c>
      <c r="AQ352">
        <v>0</v>
      </c>
      <c r="AR352">
        <v>0</v>
      </c>
      <c r="AS352" t="s">
        <v>3</v>
      </c>
      <c r="AT352">
        <v>1.1000000000000001E-3</v>
      </c>
      <c r="AU352" t="s">
        <v>3</v>
      </c>
      <c r="AV352">
        <v>0</v>
      </c>
      <c r="AW352">
        <v>2</v>
      </c>
      <c r="AX352">
        <v>39270205</v>
      </c>
      <c r="AY352">
        <v>1</v>
      </c>
      <c r="AZ352">
        <v>0</v>
      </c>
      <c r="BA352">
        <v>342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Y352*Source!I216</f>
        <v>8.3710000000000002E-4</v>
      </c>
      <c r="CY352">
        <f t="shared" ref="CY352:CY363" si="51">AA352</f>
        <v>161113.92000000001</v>
      </c>
      <c r="CZ352">
        <f t="shared" ref="CZ352:CZ363" si="52">AE352</f>
        <v>26499</v>
      </c>
      <c r="DA352">
        <f t="shared" ref="DA352:DA363" si="53">AI352</f>
        <v>6.08</v>
      </c>
      <c r="DB352">
        <v>0</v>
      </c>
    </row>
    <row r="353" spans="1:106" x14ac:dyDescent="0.2">
      <c r="A353">
        <f>ROW(Source!A216)</f>
        <v>216</v>
      </c>
      <c r="B353">
        <v>39269648</v>
      </c>
      <c r="C353">
        <v>39270178</v>
      </c>
      <c r="D353">
        <v>36803269</v>
      </c>
      <c r="E353">
        <v>1</v>
      </c>
      <c r="F353">
        <v>1</v>
      </c>
      <c r="G353">
        <v>1</v>
      </c>
      <c r="H353">
        <v>3</v>
      </c>
      <c r="I353" t="s">
        <v>901</v>
      </c>
      <c r="J353" t="s">
        <v>902</v>
      </c>
      <c r="K353" t="s">
        <v>903</v>
      </c>
      <c r="L353">
        <v>1348</v>
      </c>
      <c r="N353">
        <v>1009</v>
      </c>
      <c r="O353" t="s">
        <v>219</v>
      </c>
      <c r="P353" t="s">
        <v>219</v>
      </c>
      <c r="Q353">
        <v>1000</v>
      </c>
      <c r="W353">
        <v>0</v>
      </c>
      <c r="X353">
        <v>-1068056325</v>
      </c>
      <c r="Y353">
        <v>3.3E-4</v>
      </c>
      <c r="AA353">
        <v>63000.959999999999</v>
      </c>
      <c r="AB353">
        <v>0</v>
      </c>
      <c r="AC353">
        <v>0</v>
      </c>
      <c r="AD353">
        <v>0</v>
      </c>
      <c r="AE353">
        <v>10362</v>
      </c>
      <c r="AF353">
        <v>0</v>
      </c>
      <c r="AG353">
        <v>0</v>
      </c>
      <c r="AH353">
        <v>0</v>
      </c>
      <c r="AI353">
        <v>6.08</v>
      </c>
      <c r="AJ353">
        <v>1</v>
      </c>
      <c r="AK353">
        <v>1</v>
      </c>
      <c r="AL353">
        <v>1</v>
      </c>
      <c r="AN353">
        <v>0</v>
      </c>
      <c r="AO353">
        <v>1</v>
      </c>
      <c r="AP353">
        <v>0</v>
      </c>
      <c r="AQ353">
        <v>0</v>
      </c>
      <c r="AR353">
        <v>0</v>
      </c>
      <c r="AS353" t="s">
        <v>3</v>
      </c>
      <c r="AT353">
        <v>3.3E-4</v>
      </c>
      <c r="AU353" t="s">
        <v>3</v>
      </c>
      <c r="AV353">
        <v>0</v>
      </c>
      <c r="AW353">
        <v>2</v>
      </c>
      <c r="AX353">
        <v>39270206</v>
      </c>
      <c r="AY353">
        <v>1</v>
      </c>
      <c r="AZ353">
        <v>0</v>
      </c>
      <c r="BA353">
        <v>343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Y353*Source!I216</f>
        <v>2.5113000000000002E-4</v>
      </c>
      <c r="CY353">
        <f t="shared" si="51"/>
        <v>63000.959999999999</v>
      </c>
      <c r="CZ353">
        <f t="shared" si="52"/>
        <v>10362</v>
      </c>
      <c r="DA353">
        <f t="shared" si="53"/>
        <v>6.08</v>
      </c>
      <c r="DB353">
        <v>0</v>
      </c>
    </row>
    <row r="354" spans="1:106" x14ac:dyDescent="0.2">
      <c r="A354">
        <f>ROW(Source!A216)</f>
        <v>216</v>
      </c>
      <c r="B354">
        <v>39269648</v>
      </c>
      <c r="C354">
        <v>39270178</v>
      </c>
      <c r="D354">
        <v>36804447</v>
      </c>
      <c r="E354">
        <v>1</v>
      </c>
      <c r="F354">
        <v>1</v>
      </c>
      <c r="G354">
        <v>1</v>
      </c>
      <c r="H354">
        <v>3</v>
      </c>
      <c r="I354" t="s">
        <v>904</v>
      </c>
      <c r="J354" t="s">
        <v>905</v>
      </c>
      <c r="K354" t="s">
        <v>906</v>
      </c>
      <c r="L354">
        <v>1348</v>
      </c>
      <c r="N354">
        <v>1009</v>
      </c>
      <c r="O354" t="s">
        <v>219</v>
      </c>
      <c r="P354" t="s">
        <v>219</v>
      </c>
      <c r="Q354">
        <v>1000</v>
      </c>
      <c r="W354">
        <v>0</v>
      </c>
      <c r="X354">
        <v>-437906794</v>
      </c>
      <c r="Y354">
        <v>8.0000000000000002E-3</v>
      </c>
      <c r="AA354">
        <v>54963.26</v>
      </c>
      <c r="AB354">
        <v>0</v>
      </c>
      <c r="AC354">
        <v>0</v>
      </c>
      <c r="AD354">
        <v>0</v>
      </c>
      <c r="AE354">
        <v>9040.01</v>
      </c>
      <c r="AF354">
        <v>0</v>
      </c>
      <c r="AG354">
        <v>0</v>
      </c>
      <c r="AH354">
        <v>0</v>
      </c>
      <c r="AI354">
        <v>6.08</v>
      </c>
      <c r="AJ354">
        <v>1</v>
      </c>
      <c r="AK354">
        <v>1</v>
      </c>
      <c r="AL354">
        <v>1</v>
      </c>
      <c r="AN354">
        <v>0</v>
      </c>
      <c r="AO354">
        <v>1</v>
      </c>
      <c r="AP354">
        <v>0</v>
      </c>
      <c r="AQ354">
        <v>0</v>
      </c>
      <c r="AR354">
        <v>0</v>
      </c>
      <c r="AS354" t="s">
        <v>3</v>
      </c>
      <c r="AT354">
        <v>8.0000000000000002E-3</v>
      </c>
      <c r="AU354" t="s">
        <v>3</v>
      </c>
      <c r="AV354">
        <v>0</v>
      </c>
      <c r="AW354">
        <v>2</v>
      </c>
      <c r="AX354">
        <v>39270207</v>
      </c>
      <c r="AY354">
        <v>1</v>
      </c>
      <c r="AZ354">
        <v>0</v>
      </c>
      <c r="BA354">
        <v>344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Y354*Source!I216</f>
        <v>6.0880000000000005E-3</v>
      </c>
      <c r="CY354">
        <f t="shared" si="51"/>
        <v>54963.26</v>
      </c>
      <c r="CZ354">
        <f t="shared" si="52"/>
        <v>9040.01</v>
      </c>
      <c r="DA354">
        <f t="shared" si="53"/>
        <v>6.08</v>
      </c>
      <c r="DB354">
        <v>0</v>
      </c>
    </row>
    <row r="355" spans="1:106" x14ac:dyDescent="0.2">
      <c r="A355">
        <f>ROW(Source!A216)</f>
        <v>216</v>
      </c>
      <c r="B355">
        <v>39269648</v>
      </c>
      <c r="C355">
        <v>39270178</v>
      </c>
      <c r="D355">
        <v>36805330</v>
      </c>
      <c r="E355">
        <v>1</v>
      </c>
      <c r="F355">
        <v>1</v>
      </c>
      <c r="G355">
        <v>1</v>
      </c>
      <c r="H355">
        <v>3</v>
      </c>
      <c r="I355" t="s">
        <v>1151</v>
      </c>
      <c r="J355" t="s">
        <v>1152</v>
      </c>
      <c r="K355" t="s">
        <v>1153</v>
      </c>
      <c r="L355">
        <v>1346</v>
      </c>
      <c r="N355">
        <v>1009</v>
      </c>
      <c r="O355" t="s">
        <v>260</v>
      </c>
      <c r="P355" t="s">
        <v>260</v>
      </c>
      <c r="Q355">
        <v>1</v>
      </c>
      <c r="W355">
        <v>0</v>
      </c>
      <c r="X355">
        <v>-731615568</v>
      </c>
      <c r="Y355">
        <v>9.91</v>
      </c>
      <c r="AA355">
        <v>140.38999999999999</v>
      </c>
      <c r="AB355">
        <v>0</v>
      </c>
      <c r="AC355">
        <v>0</v>
      </c>
      <c r="AD355">
        <v>0</v>
      </c>
      <c r="AE355">
        <v>23.09</v>
      </c>
      <c r="AF355">
        <v>0</v>
      </c>
      <c r="AG355">
        <v>0</v>
      </c>
      <c r="AH355">
        <v>0</v>
      </c>
      <c r="AI355">
        <v>6.08</v>
      </c>
      <c r="AJ355">
        <v>1</v>
      </c>
      <c r="AK355">
        <v>1</v>
      </c>
      <c r="AL355">
        <v>1</v>
      </c>
      <c r="AN355">
        <v>0</v>
      </c>
      <c r="AO355">
        <v>1</v>
      </c>
      <c r="AP355">
        <v>0</v>
      </c>
      <c r="AQ355">
        <v>0</v>
      </c>
      <c r="AR355">
        <v>0</v>
      </c>
      <c r="AS355" t="s">
        <v>3</v>
      </c>
      <c r="AT355">
        <v>9.91</v>
      </c>
      <c r="AU355" t="s">
        <v>3</v>
      </c>
      <c r="AV355">
        <v>0</v>
      </c>
      <c r="AW355">
        <v>2</v>
      </c>
      <c r="AX355">
        <v>39270208</v>
      </c>
      <c r="AY355">
        <v>1</v>
      </c>
      <c r="AZ355">
        <v>0</v>
      </c>
      <c r="BA355">
        <v>345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Y355*Source!I216</f>
        <v>7.5415100000000006</v>
      </c>
      <c r="CY355">
        <f t="shared" si="51"/>
        <v>140.38999999999999</v>
      </c>
      <c r="CZ355">
        <f t="shared" si="52"/>
        <v>23.09</v>
      </c>
      <c r="DA355">
        <f t="shared" si="53"/>
        <v>6.08</v>
      </c>
      <c r="DB355">
        <v>0</v>
      </c>
    </row>
    <row r="356" spans="1:106" x14ac:dyDescent="0.2">
      <c r="A356">
        <f>ROW(Source!A216)</f>
        <v>216</v>
      </c>
      <c r="B356">
        <v>39269648</v>
      </c>
      <c r="C356">
        <v>39270178</v>
      </c>
      <c r="D356">
        <v>36838891</v>
      </c>
      <c r="E356">
        <v>1</v>
      </c>
      <c r="F356">
        <v>1</v>
      </c>
      <c r="G356">
        <v>1</v>
      </c>
      <c r="H356">
        <v>3</v>
      </c>
      <c r="I356" t="s">
        <v>1165</v>
      </c>
      <c r="J356" t="s">
        <v>1166</v>
      </c>
      <c r="K356" t="s">
        <v>1167</v>
      </c>
      <c r="L356">
        <v>1348</v>
      </c>
      <c r="N356">
        <v>1009</v>
      </c>
      <c r="O356" t="s">
        <v>219</v>
      </c>
      <c r="P356" t="s">
        <v>219</v>
      </c>
      <c r="Q356">
        <v>1000</v>
      </c>
      <c r="W356">
        <v>0</v>
      </c>
      <c r="X356">
        <v>-1445734866</v>
      </c>
      <c r="Y356">
        <v>2.6900000000000001E-3</v>
      </c>
      <c r="AA356">
        <v>104472.64</v>
      </c>
      <c r="AB356">
        <v>0</v>
      </c>
      <c r="AC356">
        <v>0</v>
      </c>
      <c r="AD356">
        <v>0</v>
      </c>
      <c r="AE356">
        <v>17183</v>
      </c>
      <c r="AF356">
        <v>0</v>
      </c>
      <c r="AG356">
        <v>0</v>
      </c>
      <c r="AH356">
        <v>0</v>
      </c>
      <c r="AI356">
        <v>6.08</v>
      </c>
      <c r="AJ356">
        <v>1</v>
      </c>
      <c r="AK356">
        <v>1</v>
      </c>
      <c r="AL356">
        <v>1</v>
      </c>
      <c r="AN356">
        <v>0</v>
      </c>
      <c r="AO356">
        <v>1</v>
      </c>
      <c r="AP356">
        <v>0</v>
      </c>
      <c r="AQ356">
        <v>0</v>
      </c>
      <c r="AR356">
        <v>0</v>
      </c>
      <c r="AS356" t="s">
        <v>3</v>
      </c>
      <c r="AT356">
        <v>2.6900000000000001E-3</v>
      </c>
      <c r="AU356" t="s">
        <v>3</v>
      </c>
      <c r="AV356">
        <v>0</v>
      </c>
      <c r="AW356">
        <v>2</v>
      </c>
      <c r="AX356">
        <v>39270210</v>
      </c>
      <c r="AY356">
        <v>1</v>
      </c>
      <c r="AZ356">
        <v>0</v>
      </c>
      <c r="BA356">
        <v>347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Y356*Source!I216</f>
        <v>2.0470900000000001E-3</v>
      </c>
      <c r="CY356">
        <f t="shared" si="51"/>
        <v>104472.64</v>
      </c>
      <c r="CZ356">
        <f t="shared" si="52"/>
        <v>17183</v>
      </c>
      <c r="DA356">
        <f t="shared" si="53"/>
        <v>6.08</v>
      </c>
      <c r="DB356">
        <v>0</v>
      </c>
    </row>
    <row r="357" spans="1:106" x14ac:dyDescent="0.2">
      <c r="A357">
        <f>ROW(Source!A216)</f>
        <v>216</v>
      </c>
      <c r="B357">
        <v>39269648</v>
      </c>
      <c r="C357">
        <v>39270178</v>
      </c>
      <c r="D357">
        <v>36848192</v>
      </c>
      <c r="E357">
        <v>1</v>
      </c>
      <c r="F357">
        <v>1</v>
      </c>
      <c r="G357">
        <v>1</v>
      </c>
      <c r="H357">
        <v>3</v>
      </c>
      <c r="I357" t="s">
        <v>619</v>
      </c>
      <c r="J357" t="s">
        <v>621</v>
      </c>
      <c r="K357" t="s">
        <v>620</v>
      </c>
      <c r="L357">
        <v>1327</v>
      </c>
      <c r="N357">
        <v>1005</v>
      </c>
      <c r="O357" t="s">
        <v>79</v>
      </c>
      <c r="P357" t="s">
        <v>79</v>
      </c>
      <c r="Q357">
        <v>1</v>
      </c>
      <c r="W357">
        <v>0</v>
      </c>
      <c r="X357">
        <v>-1591237124</v>
      </c>
      <c r="Y357">
        <v>61.103811</v>
      </c>
      <c r="AA357">
        <v>885.98</v>
      </c>
      <c r="AB357">
        <v>0</v>
      </c>
      <c r="AC357">
        <v>0</v>
      </c>
      <c r="AD357">
        <v>0</v>
      </c>
      <c r="AE357">
        <v>145.72</v>
      </c>
      <c r="AF357">
        <v>0</v>
      </c>
      <c r="AG357">
        <v>0</v>
      </c>
      <c r="AH357">
        <v>0</v>
      </c>
      <c r="AI357">
        <v>6.08</v>
      </c>
      <c r="AJ357">
        <v>1</v>
      </c>
      <c r="AK357">
        <v>1</v>
      </c>
      <c r="AL357">
        <v>1</v>
      </c>
      <c r="AN357">
        <v>0</v>
      </c>
      <c r="AO357">
        <v>0</v>
      </c>
      <c r="AP357">
        <v>0</v>
      </c>
      <c r="AQ357">
        <v>0</v>
      </c>
      <c r="AR357">
        <v>0</v>
      </c>
      <c r="AS357" t="s">
        <v>3</v>
      </c>
      <c r="AT357">
        <v>61.103811</v>
      </c>
      <c r="AU357" t="s">
        <v>3</v>
      </c>
      <c r="AV357">
        <v>0</v>
      </c>
      <c r="AW357">
        <v>1</v>
      </c>
      <c r="AX357">
        <v>-1</v>
      </c>
      <c r="AY357">
        <v>0</v>
      </c>
      <c r="AZ357">
        <v>0</v>
      </c>
      <c r="BA357" t="s">
        <v>3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Y357*Source!I216</f>
        <v>46.500000171000003</v>
      </c>
      <c r="CY357">
        <f t="shared" si="51"/>
        <v>885.98</v>
      </c>
      <c r="CZ357">
        <f t="shared" si="52"/>
        <v>145.72</v>
      </c>
      <c r="DA357">
        <f t="shared" si="53"/>
        <v>6.08</v>
      </c>
      <c r="DB357">
        <v>0</v>
      </c>
    </row>
    <row r="358" spans="1:106" x14ac:dyDescent="0.2">
      <c r="A358">
        <f>ROW(Source!A216)</f>
        <v>216</v>
      </c>
      <c r="B358">
        <v>39269648</v>
      </c>
      <c r="C358">
        <v>39270178</v>
      </c>
      <c r="D358">
        <v>36848195</v>
      </c>
      <c r="E358">
        <v>1</v>
      </c>
      <c r="F358">
        <v>1</v>
      </c>
      <c r="G358">
        <v>1</v>
      </c>
      <c r="H358">
        <v>3</v>
      </c>
      <c r="I358" t="s">
        <v>615</v>
      </c>
      <c r="J358" t="s">
        <v>617</v>
      </c>
      <c r="K358" t="s">
        <v>616</v>
      </c>
      <c r="L358">
        <v>1327</v>
      </c>
      <c r="N358">
        <v>1005</v>
      </c>
      <c r="O358" t="s">
        <v>79</v>
      </c>
      <c r="P358" t="s">
        <v>79</v>
      </c>
      <c r="Q358">
        <v>1</v>
      </c>
      <c r="W358">
        <v>0</v>
      </c>
      <c r="X358">
        <v>-1290676806</v>
      </c>
      <c r="Y358">
        <v>33.114322999999999</v>
      </c>
      <c r="AA358">
        <v>875.09</v>
      </c>
      <c r="AB358">
        <v>0</v>
      </c>
      <c r="AC358">
        <v>0</v>
      </c>
      <c r="AD358">
        <v>0</v>
      </c>
      <c r="AE358">
        <v>143.93</v>
      </c>
      <c r="AF358">
        <v>0</v>
      </c>
      <c r="AG358">
        <v>0</v>
      </c>
      <c r="AH358">
        <v>0</v>
      </c>
      <c r="AI358">
        <v>6.08</v>
      </c>
      <c r="AJ358">
        <v>1</v>
      </c>
      <c r="AK358">
        <v>1</v>
      </c>
      <c r="AL358">
        <v>1</v>
      </c>
      <c r="AN358">
        <v>0</v>
      </c>
      <c r="AO358">
        <v>0</v>
      </c>
      <c r="AP358">
        <v>0</v>
      </c>
      <c r="AQ358">
        <v>0</v>
      </c>
      <c r="AR358">
        <v>0</v>
      </c>
      <c r="AS358" t="s">
        <v>3</v>
      </c>
      <c r="AT358">
        <v>33.114322999999999</v>
      </c>
      <c r="AU358" t="s">
        <v>3</v>
      </c>
      <c r="AV358">
        <v>0</v>
      </c>
      <c r="AW358">
        <v>1</v>
      </c>
      <c r="AX358">
        <v>-1</v>
      </c>
      <c r="AY358">
        <v>0</v>
      </c>
      <c r="AZ358">
        <v>0</v>
      </c>
      <c r="BA358" t="s">
        <v>3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Y358*Source!I216</f>
        <v>25.199999803000001</v>
      </c>
      <c r="CY358">
        <f t="shared" si="51"/>
        <v>875.09</v>
      </c>
      <c r="CZ358">
        <f t="shared" si="52"/>
        <v>143.93</v>
      </c>
      <c r="DA358">
        <f t="shared" si="53"/>
        <v>6.08</v>
      </c>
      <c r="DB358">
        <v>0</v>
      </c>
    </row>
    <row r="359" spans="1:106" x14ac:dyDescent="0.2">
      <c r="A359">
        <f>ROW(Source!A216)</f>
        <v>216</v>
      </c>
      <c r="B359">
        <v>39269648</v>
      </c>
      <c r="C359">
        <v>39270178</v>
      </c>
      <c r="D359">
        <v>36848200</v>
      </c>
      <c r="E359">
        <v>1</v>
      </c>
      <c r="F359">
        <v>1</v>
      </c>
      <c r="G359">
        <v>1</v>
      </c>
      <c r="H359">
        <v>3</v>
      </c>
      <c r="I359" t="s">
        <v>611</v>
      </c>
      <c r="J359" t="s">
        <v>613</v>
      </c>
      <c r="K359" t="s">
        <v>612</v>
      </c>
      <c r="L359">
        <v>1327</v>
      </c>
      <c r="N359">
        <v>1005</v>
      </c>
      <c r="O359" t="s">
        <v>79</v>
      </c>
      <c r="P359" t="s">
        <v>79</v>
      </c>
      <c r="Q359">
        <v>1</v>
      </c>
      <c r="W359">
        <v>0</v>
      </c>
      <c r="X359">
        <v>12009808</v>
      </c>
      <c r="Y359">
        <v>5.7818659999999999</v>
      </c>
      <c r="AA359">
        <v>941.18</v>
      </c>
      <c r="AB359">
        <v>0</v>
      </c>
      <c r="AC359">
        <v>0</v>
      </c>
      <c r="AD359">
        <v>0</v>
      </c>
      <c r="AE359">
        <v>154.80000000000001</v>
      </c>
      <c r="AF359">
        <v>0</v>
      </c>
      <c r="AG359">
        <v>0</v>
      </c>
      <c r="AH359">
        <v>0</v>
      </c>
      <c r="AI359">
        <v>6.08</v>
      </c>
      <c r="AJ359">
        <v>1</v>
      </c>
      <c r="AK359">
        <v>1</v>
      </c>
      <c r="AL359">
        <v>1</v>
      </c>
      <c r="AN359">
        <v>0</v>
      </c>
      <c r="AO359">
        <v>0</v>
      </c>
      <c r="AP359">
        <v>0</v>
      </c>
      <c r="AQ359">
        <v>0</v>
      </c>
      <c r="AR359">
        <v>0</v>
      </c>
      <c r="AS359" t="s">
        <v>3</v>
      </c>
      <c r="AT359">
        <v>5.7818659999999999</v>
      </c>
      <c r="AU359" t="s">
        <v>3</v>
      </c>
      <c r="AV359">
        <v>0</v>
      </c>
      <c r="AW359">
        <v>1</v>
      </c>
      <c r="AX359">
        <v>-1</v>
      </c>
      <c r="AY359">
        <v>0</v>
      </c>
      <c r="AZ359">
        <v>0</v>
      </c>
      <c r="BA359" t="s">
        <v>3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Y359*Source!I216</f>
        <v>4.4000000259999998</v>
      </c>
      <c r="CY359">
        <f t="shared" si="51"/>
        <v>941.18</v>
      </c>
      <c r="CZ359">
        <f t="shared" si="52"/>
        <v>154.80000000000001</v>
      </c>
      <c r="DA359">
        <f t="shared" si="53"/>
        <v>6.08</v>
      </c>
      <c r="DB359">
        <v>0</v>
      </c>
    </row>
    <row r="360" spans="1:106" x14ac:dyDescent="0.2">
      <c r="A360">
        <f>ROW(Source!A216)</f>
        <v>216</v>
      </c>
      <c r="B360">
        <v>39269648</v>
      </c>
      <c r="C360">
        <v>39270178</v>
      </c>
      <c r="D360">
        <v>36848548</v>
      </c>
      <c r="E360">
        <v>1</v>
      </c>
      <c r="F360">
        <v>1</v>
      </c>
      <c r="G360">
        <v>1</v>
      </c>
      <c r="H360">
        <v>3</v>
      </c>
      <c r="I360" t="s">
        <v>607</v>
      </c>
      <c r="J360" t="s">
        <v>609</v>
      </c>
      <c r="K360" t="s">
        <v>608</v>
      </c>
      <c r="L360">
        <v>1348</v>
      </c>
      <c r="N360">
        <v>1009</v>
      </c>
      <c r="O360" t="s">
        <v>219</v>
      </c>
      <c r="P360" t="s">
        <v>219</v>
      </c>
      <c r="Q360">
        <v>1000</v>
      </c>
      <c r="W360">
        <v>0</v>
      </c>
      <c r="X360">
        <v>681255274</v>
      </c>
      <c r="Y360">
        <v>0.105125</v>
      </c>
      <c r="AA360">
        <v>77074.880000000005</v>
      </c>
      <c r="AB360">
        <v>0</v>
      </c>
      <c r="AC360">
        <v>0</v>
      </c>
      <c r="AD360">
        <v>0</v>
      </c>
      <c r="AE360">
        <v>12676.79</v>
      </c>
      <c r="AF360">
        <v>0</v>
      </c>
      <c r="AG360">
        <v>0</v>
      </c>
      <c r="AH360">
        <v>0</v>
      </c>
      <c r="AI360">
        <v>6.08</v>
      </c>
      <c r="AJ360">
        <v>1</v>
      </c>
      <c r="AK360">
        <v>1</v>
      </c>
      <c r="AL360">
        <v>1</v>
      </c>
      <c r="AN360">
        <v>0</v>
      </c>
      <c r="AO360">
        <v>0</v>
      </c>
      <c r="AP360">
        <v>0</v>
      </c>
      <c r="AQ360">
        <v>0</v>
      </c>
      <c r="AR360">
        <v>0</v>
      </c>
      <c r="AS360" t="s">
        <v>3</v>
      </c>
      <c r="AT360">
        <v>0.105125</v>
      </c>
      <c r="AU360" t="s">
        <v>3</v>
      </c>
      <c r="AV360">
        <v>0</v>
      </c>
      <c r="AW360">
        <v>1</v>
      </c>
      <c r="AX360">
        <v>-1</v>
      </c>
      <c r="AY360">
        <v>0</v>
      </c>
      <c r="AZ360">
        <v>0</v>
      </c>
      <c r="BA360" t="s">
        <v>3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Y360*Source!I216</f>
        <v>8.0000124999999991E-2</v>
      </c>
      <c r="CY360">
        <f t="shared" si="51"/>
        <v>77074.880000000005</v>
      </c>
      <c r="CZ360">
        <f t="shared" si="52"/>
        <v>12676.79</v>
      </c>
      <c r="DA360">
        <f t="shared" si="53"/>
        <v>6.08</v>
      </c>
      <c r="DB360">
        <v>0</v>
      </c>
    </row>
    <row r="361" spans="1:106" x14ac:dyDescent="0.2">
      <c r="A361">
        <f>ROW(Source!A216)</f>
        <v>216</v>
      </c>
      <c r="B361">
        <v>39269648</v>
      </c>
      <c r="C361">
        <v>39270178</v>
      </c>
      <c r="D361">
        <v>36797819</v>
      </c>
      <c r="E361">
        <v>17</v>
      </c>
      <c r="F361">
        <v>1</v>
      </c>
      <c r="G361">
        <v>1</v>
      </c>
      <c r="H361">
        <v>3</v>
      </c>
      <c r="I361" t="s">
        <v>631</v>
      </c>
      <c r="J361" t="s">
        <v>3</v>
      </c>
      <c r="K361" t="s">
        <v>632</v>
      </c>
      <c r="L361">
        <v>1327</v>
      </c>
      <c r="N361">
        <v>1005</v>
      </c>
      <c r="O361" t="s">
        <v>79</v>
      </c>
      <c r="P361" t="s">
        <v>79</v>
      </c>
      <c r="Q361">
        <v>1</v>
      </c>
      <c r="W361">
        <v>0</v>
      </c>
      <c r="X361">
        <v>-609733809</v>
      </c>
      <c r="Y361">
        <v>100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6.08</v>
      </c>
      <c r="AJ361">
        <v>1</v>
      </c>
      <c r="AK361">
        <v>1</v>
      </c>
      <c r="AL361">
        <v>1</v>
      </c>
      <c r="AN361">
        <v>0</v>
      </c>
      <c r="AO361">
        <v>0</v>
      </c>
      <c r="AP361">
        <v>0</v>
      </c>
      <c r="AQ361">
        <v>0</v>
      </c>
      <c r="AR361">
        <v>0</v>
      </c>
      <c r="AS361" t="s">
        <v>3</v>
      </c>
      <c r="AT361">
        <v>100</v>
      </c>
      <c r="AU361" t="s">
        <v>3</v>
      </c>
      <c r="AV361">
        <v>0</v>
      </c>
      <c r="AW361">
        <v>2</v>
      </c>
      <c r="AX361">
        <v>39270212</v>
      </c>
      <c r="AY361">
        <v>1</v>
      </c>
      <c r="AZ361">
        <v>0</v>
      </c>
      <c r="BA361">
        <v>349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Y361*Source!I216</f>
        <v>76.099999999999994</v>
      </c>
      <c r="CY361">
        <f t="shared" si="51"/>
        <v>0</v>
      </c>
      <c r="CZ361">
        <f t="shared" si="52"/>
        <v>0</v>
      </c>
      <c r="DA361">
        <f t="shared" si="53"/>
        <v>6.08</v>
      </c>
      <c r="DB361">
        <v>0</v>
      </c>
    </row>
    <row r="362" spans="1:106" x14ac:dyDescent="0.2">
      <c r="A362">
        <f>ROW(Source!A216)</f>
        <v>216</v>
      </c>
      <c r="B362">
        <v>39269648</v>
      </c>
      <c r="C362">
        <v>39270178</v>
      </c>
      <c r="D362">
        <v>36849938</v>
      </c>
      <c r="E362">
        <v>1</v>
      </c>
      <c r="F362">
        <v>1</v>
      </c>
      <c r="G362">
        <v>1</v>
      </c>
      <c r="H362">
        <v>3</v>
      </c>
      <c r="I362" t="s">
        <v>623</v>
      </c>
      <c r="J362" t="s">
        <v>625</v>
      </c>
      <c r="K362" t="s">
        <v>624</v>
      </c>
      <c r="L362">
        <v>1354</v>
      </c>
      <c r="N362">
        <v>1010</v>
      </c>
      <c r="O362" t="s">
        <v>94</v>
      </c>
      <c r="P362" t="s">
        <v>94</v>
      </c>
      <c r="Q362">
        <v>1</v>
      </c>
      <c r="W362">
        <v>0</v>
      </c>
      <c r="X362">
        <v>-449108111</v>
      </c>
      <c r="Y362">
        <v>2.6281210000000002</v>
      </c>
      <c r="AA362">
        <v>679.38</v>
      </c>
      <c r="AB362">
        <v>0</v>
      </c>
      <c r="AC362">
        <v>0</v>
      </c>
      <c r="AD362">
        <v>0</v>
      </c>
      <c r="AE362">
        <v>111.74</v>
      </c>
      <c r="AF362">
        <v>0</v>
      </c>
      <c r="AG362">
        <v>0</v>
      </c>
      <c r="AH362">
        <v>0</v>
      </c>
      <c r="AI362">
        <v>6.08</v>
      </c>
      <c r="AJ362">
        <v>1</v>
      </c>
      <c r="AK362">
        <v>1</v>
      </c>
      <c r="AL362">
        <v>1</v>
      </c>
      <c r="AN362">
        <v>0</v>
      </c>
      <c r="AO362">
        <v>0</v>
      </c>
      <c r="AP362">
        <v>0</v>
      </c>
      <c r="AQ362">
        <v>0</v>
      </c>
      <c r="AR362">
        <v>0</v>
      </c>
      <c r="AS362" t="s">
        <v>3</v>
      </c>
      <c r="AT362">
        <v>2.6281210000000002</v>
      </c>
      <c r="AU362" t="s">
        <v>3</v>
      </c>
      <c r="AV362">
        <v>0</v>
      </c>
      <c r="AW362">
        <v>1</v>
      </c>
      <c r="AX362">
        <v>-1</v>
      </c>
      <c r="AY362">
        <v>0</v>
      </c>
      <c r="AZ362">
        <v>0</v>
      </c>
      <c r="BA362" t="s">
        <v>3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Y362*Source!I216</f>
        <v>2.000000081</v>
      </c>
      <c r="CY362">
        <f t="shared" si="51"/>
        <v>679.38</v>
      </c>
      <c r="CZ362">
        <f t="shared" si="52"/>
        <v>111.74</v>
      </c>
      <c r="DA362">
        <f t="shared" si="53"/>
        <v>6.08</v>
      </c>
      <c r="DB362">
        <v>0</v>
      </c>
    </row>
    <row r="363" spans="1:106" x14ac:dyDescent="0.2">
      <c r="A363">
        <f>ROW(Source!A216)</f>
        <v>216</v>
      </c>
      <c r="B363">
        <v>39269648</v>
      </c>
      <c r="C363">
        <v>39270178</v>
      </c>
      <c r="D363">
        <v>36869046</v>
      </c>
      <c r="E363">
        <v>1</v>
      </c>
      <c r="F363">
        <v>1</v>
      </c>
      <c r="G363">
        <v>1</v>
      </c>
      <c r="H363">
        <v>3</v>
      </c>
      <c r="I363" t="s">
        <v>627</v>
      </c>
      <c r="J363" t="s">
        <v>629</v>
      </c>
      <c r="K363" t="s">
        <v>628</v>
      </c>
      <c r="L363">
        <v>1354</v>
      </c>
      <c r="N363">
        <v>1010</v>
      </c>
      <c r="O363" t="s">
        <v>94</v>
      </c>
      <c r="P363" t="s">
        <v>94</v>
      </c>
      <c r="Q363">
        <v>1</v>
      </c>
      <c r="W363">
        <v>0</v>
      </c>
      <c r="X363">
        <v>-1892365516</v>
      </c>
      <c r="Y363">
        <v>3.9421810000000002</v>
      </c>
      <c r="AA363">
        <v>16.96</v>
      </c>
      <c r="AB363">
        <v>0</v>
      </c>
      <c r="AC363">
        <v>0</v>
      </c>
      <c r="AD363">
        <v>0</v>
      </c>
      <c r="AE363">
        <v>2.79</v>
      </c>
      <c r="AF363">
        <v>0</v>
      </c>
      <c r="AG363">
        <v>0</v>
      </c>
      <c r="AH363">
        <v>0</v>
      </c>
      <c r="AI363">
        <v>6.08</v>
      </c>
      <c r="AJ363">
        <v>1</v>
      </c>
      <c r="AK363">
        <v>1</v>
      </c>
      <c r="AL363">
        <v>1</v>
      </c>
      <c r="AN363">
        <v>0</v>
      </c>
      <c r="AO363">
        <v>0</v>
      </c>
      <c r="AP363">
        <v>0</v>
      </c>
      <c r="AQ363">
        <v>0</v>
      </c>
      <c r="AR363">
        <v>0</v>
      </c>
      <c r="AS363" t="s">
        <v>3</v>
      </c>
      <c r="AT363">
        <v>3.9421810000000002</v>
      </c>
      <c r="AU363" t="s">
        <v>3</v>
      </c>
      <c r="AV363">
        <v>0</v>
      </c>
      <c r="AW363">
        <v>1</v>
      </c>
      <c r="AX363">
        <v>-1</v>
      </c>
      <c r="AY363">
        <v>0</v>
      </c>
      <c r="AZ363">
        <v>0</v>
      </c>
      <c r="BA363" t="s">
        <v>3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Y363*Source!I216</f>
        <v>2.9999997410000003</v>
      </c>
      <c r="CY363">
        <f t="shared" si="51"/>
        <v>16.96</v>
      </c>
      <c r="CZ363">
        <f t="shared" si="52"/>
        <v>2.79</v>
      </c>
      <c r="DA363">
        <f t="shared" si="53"/>
        <v>6.08</v>
      </c>
      <c r="DB363">
        <v>0</v>
      </c>
    </row>
    <row r="364" spans="1:106" x14ac:dyDescent="0.2">
      <c r="A364">
        <f>ROW(Source!A224)</f>
        <v>224</v>
      </c>
      <c r="B364">
        <v>39269648</v>
      </c>
      <c r="C364">
        <v>39270222</v>
      </c>
      <c r="D364">
        <v>37065248</v>
      </c>
      <c r="E364">
        <v>1</v>
      </c>
      <c r="F364">
        <v>1</v>
      </c>
      <c r="G364">
        <v>1</v>
      </c>
      <c r="H364">
        <v>1</v>
      </c>
      <c r="I364" t="s">
        <v>962</v>
      </c>
      <c r="J364" t="s">
        <v>3</v>
      </c>
      <c r="K364" t="s">
        <v>963</v>
      </c>
      <c r="L364">
        <v>1191</v>
      </c>
      <c r="N364">
        <v>1013</v>
      </c>
      <c r="O364" t="s">
        <v>878</v>
      </c>
      <c r="P364" t="s">
        <v>878</v>
      </c>
      <c r="Q364">
        <v>1</v>
      </c>
      <c r="W364">
        <v>0</v>
      </c>
      <c r="X364">
        <v>-400197608</v>
      </c>
      <c r="Y364">
        <v>10.35</v>
      </c>
      <c r="AA364">
        <v>0</v>
      </c>
      <c r="AB364">
        <v>0</v>
      </c>
      <c r="AC364">
        <v>0</v>
      </c>
      <c r="AD364">
        <v>51.86</v>
      </c>
      <c r="AE364">
        <v>0</v>
      </c>
      <c r="AF364">
        <v>0</v>
      </c>
      <c r="AG364">
        <v>0</v>
      </c>
      <c r="AH364">
        <v>8.5299999999999994</v>
      </c>
      <c r="AI364">
        <v>1</v>
      </c>
      <c r="AJ364">
        <v>1</v>
      </c>
      <c r="AK364">
        <v>1</v>
      </c>
      <c r="AL364">
        <v>6.08</v>
      </c>
      <c r="AN364">
        <v>0</v>
      </c>
      <c r="AO364">
        <v>1</v>
      </c>
      <c r="AP364">
        <v>1</v>
      </c>
      <c r="AQ364">
        <v>0</v>
      </c>
      <c r="AR364">
        <v>0</v>
      </c>
      <c r="AS364" t="s">
        <v>3</v>
      </c>
      <c r="AT364">
        <v>9</v>
      </c>
      <c r="AU364" t="s">
        <v>82</v>
      </c>
      <c r="AV364">
        <v>1</v>
      </c>
      <c r="AW364">
        <v>2</v>
      </c>
      <c r="AX364">
        <v>39270229</v>
      </c>
      <c r="AY364">
        <v>1</v>
      </c>
      <c r="AZ364">
        <v>0</v>
      </c>
      <c r="BA364">
        <v>352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Y364*Source!I224</f>
        <v>10.35</v>
      </c>
      <c r="CY364">
        <f>AD364</f>
        <v>51.86</v>
      </c>
      <c r="CZ364">
        <f>AH364</f>
        <v>8.5299999999999994</v>
      </c>
      <c r="DA364">
        <f>AL364</f>
        <v>6.08</v>
      </c>
      <c r="DB364">
        <v>0</v>
      </c>
    </row>
    <row r="365" spans="1:106" x14ac:dyDescent="0.2">
      <c r="A365">
        <f>ROW(Source!A224)</f>
        <v>224</v>
      </c>
      <c r="B365">
        <v>39269648</v>
      </c>
      <c r="C365">
        <v>39270222</v>
      </c>
      <c r="D365">
        <v>37064876</v>
      </c>
      <c r="E365">
        <v>1</v>
      </c>
      <c r="F365">
        <v>1</v>
      </c>
      <c r="G365">
        <v>1</v>
      </c>
      <c r="H365">
        <v>1</v>
      </c>
      <c r="I365" t="s">
        <v>879</v>
      </c>
      <c r="J365" t="s">
        <v>3</v>
      </c>
      <c r="K365" t="s">
        <v>880</v>
      </c>
      <c r="L365">
        <v>1191</v>
      </c>
      <c r="N365">
        <v>1013</v>
      </c>
      <c r="O365" t="s">
        <v>878</v>
      </c>
      <c r="P365" t="s">
        <v>878</v>
      </c>
      <c r="Q365">
        <v>1</v>
      </c>
      <c r="W365">
        <v>0</v>
      </c>
      <c r="X365">
        <v>-1417349443</v>
      </c>
      <c r="Y365">
        <v>0.08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1</v>
      </c>
      <c r="AJ365">
        <v>1</v>
      </c>
      <c r="AK365">
        <v>6.08</v>
      </c>
      <c r="AL365">
        <v>1</v>
      </c>
      <c r="AN365">
        <v>0</v>
      </c>
      <c r="AO365">
        <v>1</v>
      </c>
      <c r="AP365">
        <v>0</v>
      </c>
      <c r="AQ365">
        <v>0</v>
      </c>
      <c r="AR365">
        <v>0</v>
      </c>
      <c r="AS365" t="s">
        <v>3</v>
      </c>
      <c r="AT365">
        <v>0.08</v>
      </c>
      <c r="AU365" t="s">
        <v>3</v>
      </c>
      <c r="AV365">
        <v>2</v>
      </c>
      <c r="AW365">
        <v>2</v>
      </c>
      <c r="AX365">
        <v>39270230</v>
      </c>
      <c r="AY365">
        <v>1</v>
      </c>
      <c r="AZ365">
        <v>2048</v>
      </c>
      <c r="BA365">
        <v>353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Y365*Source!I224</f>
        <v>0.08</v>
      </c>
      <c r="CY365">
        <f>AD365</f>
        <v>0</v>
      </c>
      <c r="CZ365">
        <f>AH365</f>
        <v>0</v>
      </c>
      <c r="DA365">
        <f>AL365</f>
        <v>1</v>
      </c>
      <c r="DB365">
        <v>0</v>
      </c>
    </row>
    <row r="366" spans="1:106" x14ac:dyDescent="0.2">
      <c r="A366">
        <f>ROW(Source!A224)</f>
        <v>224</v>
      </c>
      <c r="B366">
        <v>39269648</v>
      </c>
      <c r="C366">
        <v>39270222</v>
      </c>
      <c r="D366">
        <v>36882159</v>
      </c>
      <c r="E366">
        <v>1</v>
      </c>
      <c r="F366">
        <v>1</v>
      </c>
      <c r="G366">
        <v>1</v>
      </c>
      <c r="H366">
        <v>2</v>
      </c>
      <c r="I366" t="s">
        <v>892</v>
      </c>
      <c r="J366" t="s">
        <v>893</v>
      </c>
      <c r="K366" t="s">
        <v>894</v>
      </c>
      <c r="L366">
        <v>1368</v>
      </c>
      <c r="N366">
        <v>1011</v>
      </c>
      <c r="O366" t="s">
        <v>884</v>
      </c>
      <c r="P366" t="s">
        <v>884</v>
      </c>
      <c r="Q366">
        <v>1</v>
      </c>
      <c r="W366">
        <v>0</v>
      </c>
      <c r="X366">
        <v>-1718674368</v>
      </c>
      <c r="Y366">
        <v>3.7499999999999999E-2</v>
      </c>
      <c r="AA366">
        <v>0</v>
      </c>
      <c r="AB366">
        <v>680.9</v>
      </c>
      <c r="AC366">
        <v>13.5</v>
      </c>
      <c r="AD366">
        <v>0</v>
      </c>
      <c r="AE366">
        <v>0</v>
      </c>
      <c r="AF366">
        <v>111.99</v>
      </c>
      <c r="AG366">
        <v>13.5</v>
      </c>
      <c r="AH366">
        <v>0</v>
      </c>
      <c r="AI366">
        <v>1</v>
      </c>
      <c r="AJ366">
        <v>6.08</v>
      </c>
      <c r="AK366">
        <v>1</v>
      </c>
      <c r="AL366">
        <v>1</v>
      </c>
      <c r="AN366">
        <v>0</v>
      </c>
      <c r="AO366">
        <v>1</v>
      </c>
      <c r="AP366">
        <v>1</v>
      </c>
      <c r="AQ366">
        <v>0</v>
      </c>
      <c r="AR366">
        <v>0</v>
      </c>
      <c r="AS366" t="s">
        <v>3</v>
      </c>
      <c r="AT366">
        <v>0.03</v>
      </c>
      <c r="AU366" t="s">
        <v>81</v>
      </c>
      <c r="AV366">
        <v>0</v>
      </c>
      <c r="AW366">
        <v>2</v>
      </c>
      <c r="AX366">
        <v>39270231</v>
      </c>
      <c r="AY366">
        <v>1</v>
      </c>
      <c r="AZ366">
        <v>0</v>
      </c>
      <c r="BA366">
        <v>354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Y366*Source!I224</f>
        <v>3.7499999999999999E-2</v>
      </c>
      <c r="CY366">
        <f>AB366</f>
        <v>680.9</v>
      </c>
      <c r="CZ366">
        <f>AF366</f>
        <v>111.99</v>
      </c>
      <c r="DA366">
        <f>AJ366</f>
        <v>6.08</v>
      </c>
      <c r="DB366">
        <v>0</v>
      </c>
    </row>
    <row r="367" spans="1:106" x14ac:dyDescent="0.2">
      <c r="A367">
        <f>ROW(Source!A224)</f>
        <v>224</v>
      </c>
      <c r="B367">
        <v>39269648</v>
      </c>
      <c r="C367">
        <v>39270222</v>
      </c>
      <c r="D367">
        <v>36882338</v>
      </c>
      <c r="E367">
        <v>1</v>
      </c>
      <c r="F367">
        <v>1</v>
      </c>
      <c r="G367">
        <v>1</v>
      </c>
      <c r="H367">
        <v>2</v>
      </c>
      <c r="I367" t="s">
        <v>1142</v>
      </c>
      <c r="J367" t="s">
        <v>1143</v>
      </c>
      <c r="K367" t="s">
        <v>1144</v>
      </c>
      <c r="L367">
        <v>1368</v>
      </c>
      <c r="N367">
        <v>1011</v>
      </c>
      <c r="O367" t="s">
        <v>884</v>
      </c>
      <c r="P367" t="s">
        <v>884</v>
      </c>
      <c r="Q367">
        <v>1</v>
      </c>
      <c r="W367">
        <v>0</v>
      </c>
      <c r="X367">
        <v>1373224040</v>
      </c>
      <c r="Y367">
        <v>2.5874999999999999</v>
      </c>
      <c r="AA367">
        <v>0</v>
      </c>
      <c r="AB367">
        <v>18.97</v>
      </c>
      <c r="AC367">
        <v>0</v>
      </c>
      <c r="AD367">
        <v>0</v>
      </c>
      <c r="AE367">
        <v>0</v>
      </c>
      <c r="AF367">
        <v>3.12</v>
      </c>
      <c r="AG367">
        <v>0</v>
      </c>
      <c r="AH367">
        <v>0</v>
      </c>
      <c r="AI367">
        <v>1</v>
      </c>
      <c r="AJ367">
        <v>6.08</v>
      </c>
      <c r="AK367">
        <v>1</v>
      </c>
      <c r="AL367">
        <v>1</v>
      </c>
      <c r="AN367">
        <v>0</v>
      </c>
      <c r="AO367">
        <v>1</v>
      </c>
      <c r="AP367">
        <v>1</v>
      </c>
      <c r="AQ367">
        <v>0</v>
      </c>
      <c r="AR367">
        <v>0</v>
      </c>
      <c r="AS367" t="s">
        <v>3</v>
      </c>
      <c r="AT367">
        <v>2.0699999999999998</v>
      </c>
      <c r="AU367" t="s">
        <v>81</v>
      </c>
      <c r="AV367">
        <v>0</v>
      </c>
      <c r="AW367">
        <v>2</v>
      </c>
      <c r="AX367">
        <v>39270232</v>
      </c>
      <c r="AY367">
        <v>1</v>
      </c>
      <c r="AZ367">
        <v>0</v>
      </c>
      <c r="BA367">
        <v>355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Y367*Source!I224</f>
        <v>2.5874999999999999</v>
      </c>
      <c r="CY367">
        <f>AB367</f>
        <v>18.97</v>
      </c>
      <c r="CZ367">
        <f>AF367</f>
        <v>3.12</v>
      </c>
      <c r="DA367">
        <f>AJ367</f>
        <v>6.08</v>
      </c>
      <c r="DB367">
        <v>0</v>
      </c>
    </row>
    <row r="368" spans="1:106" x14ac:dyDescent="0.2">
      <c r="A368">
        <f>ROW(Source!A224)</f>
        <v>224</v>
      </c>
      <c r="B368">
        <v>39269648</v>
      </c>
      <c r="C368">
        <v>39270222</v>
      </c>
      <c r="D368">
        <v>36883554</v>
      </c>
      <c r="E368">
        <v>1</v>
      </c>
      <c r="F368">
        <v>1</v>
      </c>
      <c r="G368">
        <v>1</v>
      </c>
      <c r="H368">
        <v>2</v>
      </c>
      <c r="I368" t="s">
        <v>895</v>
      </c>
      <c r="J368" t="s">
        <v>896</v>
      </c>
      <c r="K368" t="s">
        <v>897</v>
      </c>
      <c r="L368">
        <v>1368</v>
      </c>
      <c r="N368">
        <v>1011</v>
      </c>
      <c r="O368" t="s">
        <v>884</v>
      </c>
      <c r="P368" t="s">
        <v>884</v>
      </c>
      <c r="Q368">
        <v>1</v>
      </c>
      <c r="W368">
        <v>0</v>
      </c>
      <c r="X368">
        <v>1372534845</v>
      </c>
      <c r="Y368">
        <v>6.25E-2</v>
      </c>
      <c r="AA368">
        <v>0</v>
      </c>
      <c r="AB368">
        <v>399.52</v>
      </c>
      <c r="AC368">
        <v>11.6</v>
      </c>
      <c r="AD368">
        <v>0</v>
      </c>
      <c r="AE368">
        <v>0</v>
      </c>
      <c r="AF368">
        <v>65.709999999999994</v>
      </c>
      <c r="AG368">
        <v>11.6</v>
      </c>
      <c r="AH368">
        <v>0</v>
      </c>
      <c r="AI368">
        <v>1</v>
      </c>
      <c r="AJ368">
        <v>6.08</v>
      </c>
      <c r="AK368">
        <v>1</v>
      </c>
      <c r="AL368">
        <v>1</v>
      </c>
      <c r="AN368">
        <v>0</v>
      </c>
      <c r="AO368">
        <v>1</v>
      </c>
      <c r="AP368">
        <v>1</v>
      </c>
      <c r="AQ368">
        <v>0</v>
      </c>
      <c r="AR368">
        <v>0</v>
      </c>
      <c r="AS368" t="s">
        <v>3</v>
      </c>
      <c r="AT368">
        <v>0.05</v>
      </c>
      <c r="AU368" t="s">
        <v>81</v>
      </c>
      <c r="AV368">
        <v>0</v>
      </c>
      <c r="AW368">
        <v>2</v>
      </c>
      <c r="AX368">
        <v>39270233</v>
      </c>
      <c r="AY368">
        <v>1</v>
      </c>
      <c r="AZ368">
        <v>0</v>
      </c>
      <c r="BA368">
        <v>356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Y368*Source!I224</f>
        <v>6.25E-2</v>
      </c>
      <c r="CY368">
        <f>AB368</f>
        <v>399.52</v>
      </c>
      <c r="CZ368">
        <f>AF368</f>
        <v>65.709999999999994</v>
      </c>
      <c r="DA368">
        <f>AJ368</f>
        <v>6.08</v>
      </c>
      <c r="DB368">
        <v>0</v>
      </c>
    </row>
    <row r="369" spans="1:106" x14ac:dyDescent="0.2">
      <c r="A369">
        <f>ROW(Source!A224)</f>
        <v>224</v>
      </c>
      <c r="B369">
        <v>39269648</v>
      </c>
      <c r="C369">
        <v>39270222</v>
      </c>
      <c r="D369">
        <v>36878559</v>
      </c>
      <c r="E369">
        <v>1</v>
      </c>
      <c r="F369">
        <v>1</v>
      </c>
      <c r="G369">
        <v>1</v>
      </c>
      <c r="H369">
        <v>3</v>
      </c>
      <c r="I369" t="s">
        <v>638</v>
      </c>
      <c r="J369" t="s">
        <v>640</v>
      </c>
      <c r="K369" t="s">
        <v>639</v>
      </c>
      <c r="L369">
        <v>1035</v>
      </c>
      <c r="N369">
        <v>1013</v>
      </c>
      <c r="O369" t="s">
        <v>89</v>
      </c>
      <c r="P369" t="s">
        <v>89</v>
      </c>
      <c r="Q369">
        <v>1</v>
      </c>
      <c r="W369">
        <v>0</v>
      </c>
      <c r="X369">
        <v>1838502146</v>
      </c>
      <c r="Y369">
        <v>1</v>
      </c>
      <c r="AA369">
        <v>30816.18</v>
      </c>
      <c r="AB369">
        <v>0</v>
      </c>
      <c r="AC369">
        <v>0</v>
      </c>
      <c r="AD369">
        <v>0</v>
      </c>
      <c r="AE369">
        <v>5068.45</v>
      </c>
      <c r="AF369">
        <v>0</v>
      </c>
      <c r="AG369">
        <v>0</v>
      </c>
      <c r="AH369">
        <v>0</v>
      </c>
      <c r="AI369">
        <v>6.08</v>
      </c>
      <c r="AJ369">
        <v>1</v>
      </c>
      <c r="AK369">
        <v>1</v>
      </c>
      <c r="AL369">
        <v>1</v>
      </c>
      <c r="AN369">
        <v>0</v>
      </c>
      <c r="AO369">
        <v>0</v>
      </c>
      <c r="AP369">
        <v>0</v>
      </c>
      <c r="AQ369">
        <v>0</v>
      </c>
      <c r="AR369">
        <v>0</v>
      </c>
      <c r="AS369" t="s">
        <v>3</v>
      </c>
      <c r="AT369">
        <v>1</v>
      </c>
      <c r="AU369" t="s">
        <v>3</v>
      </c>
      <c r="AV369">
        <v>0</v>
      </c>
      <c r="AW369">
        <v>1</v>
      </c>
      <c r="AX369">
        <v>-1</v>
      </c>
      <c r="AY369">
        <v>0</v>
      </c>
      <c r="AZ369">
        <v>0</v>
      </c>
      <c r="BA369" t="s">
        <v>3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Y369*Source!I224</f>
        <v>1</v>
      </c>
      <c r="CY369">
        <f>AA369</f>
        <v>30816.18</v>
      </c>
      <c r="CZ369">
        <f>AE369</f>
        <v>5068.45</v>
      </c>
      <c r="DA369">
        <f>AI369</f>
        <v>6.08</v>
      </c>
      <c r="DB369">
        <v>0</v>
      </c>
    </row>
    <row r="370" spans="1:106" x14ac:dyDescent="0.2">
      <c r="A370">
        <f>ROW(Source!A226)</f>
        <v>226</v>
      </c>
      <c r="B370">
        <v>39269648</v>
      </c>
      <c r="C370">
        <v>39487074</v>
      </c>
      <c r="D370">
        <v>37113247</v>
      </c>
      <c r="E370">
        <v>1</v>
      </c>
      <c r="F370">
        <v>1</v>
      </c>
      <c r="G370">
        <v>1</v>
      </c>
      <c r="H370">
        <v>1</v>
      </c>
      <c r="I370" t="s">
        <v>1168</v>
      </c>
      <c r="J370" t="s">
        <v>3</v>
      </c>
      <c r="K370" t="s">
        <v>1169</v>
      </c>
      <c r="L370">
        <v>1191</v>
      </c>
      <c r="N370">
        <v>1013</v>
      </c>
      <c r="O370" t="s">
        <v>878</v>
      </c>
      <c r="P370" t="s">
        <v>878</v>
      </c>
      <c r="Q370">
        <v>1</v>
      </c>
      <c r="W370">
        <v>0</v>
      </c>
      <c r="X370">
        <v>1446053411</v>
      </c>
      <c r="Y370">
        <v>10.1</v>
      </c>
      <c r="AA370">
        <v>0</v>
      </c>
      <c r="AB370">
        <v>0</v>
      </c>
      <c r="AC370">
        <v>0</v>
      </c>
      <c r="AD370">
        <v>67.430000000000007</v>
      </c>
      <c r="AE370">
        <v>0</v>
      </c>
      <c r="AF370">
        <v>0</v>
      </c>
      <c r="AG370">
        <v>0</v>
      </c>
      <c r="AH370">
        <v>11.09</v>
      </c>
      <c r="AI370">
        <v>1</v>
      </c>
      <c r="AJ370">
        <v>1</v>
      </c>
      <c r="AK370">
        <v>1</v>
      </c>
      <c r="AL370">
        <v>6.08</v>
      </c>
      <c r="AN370">
        <v>0</v>
      </c>
      <c r="AO370">
        <v>1</v>
      </c>
      <c r="AP370">
        <v>0</v>
      </c>
      <c r="AQ370">
        <v>0</v>
      </c>
      <c r="AR370">
        <v>0</v>
      </c>
      <c r="AS370" t="s">
        <v>3</v>
      </c>
      <c r="AT370">
        <v>10.1</v>
      </c>
      <c r="AU370" t="s">
        <v>3</v>
      </c>
      <c r="AV370">
        <v>1</v>
      </c>
      <c r="AW370">
        <v>2</v>
      </c>
      <c r="AX370">
        <v>39487075</v>
      </c>
      <c r="AY370">
        <v>1</v>
      </c>
      <c r="AZ370">
        <v>0</v>
      </c>
      <c r="BA370">
        <v>358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Y370*Source!I226</f>
        <v>10.1</v>
      </c>
      <c r="CY370">
        <f>AD370</f>
        <v>67.430000000000007</v>
      </c>
      <c r="CZ370">
        <f>AH370</f>
        <v>11.09</v>
      </c>
      <c r="DA370">
        <f>AL370</f>
        <v>6.08</v>
      </c>
      <c r="DB370">
        <v>0</v>
      </c>
    </row>
    <row r="371" spans="1:106" x14ac:dyDescent="0.2">
      <c r="A371">
        <f>ROW(Source!A226)</f>
        <v>226</v>
      </c>
      <c r="B371">
        <v>39269648</v>
      </c>
      <c r="C371">
        <v>39487074</v>
      </c>
      <c r="D371">
        <v>37064876</v>
      </c>
      <c r="E371">
        <v>1</v>
      </c>
      <c r="F371">
        <v>1</v>
      </c>
      <c r="G371">
        <v>1</v>
      </c>
      <c r="H371">
        <v>1</v>
      </c>
      <c r="I371" t="s">
        <v>879</v>
      </c>
      <c r="J371" t="s">
        <v>3</v>
      </c>
      <c r="K371" t="s">
        <v>880</v>
      </c>
      <c r="L371">
        <v>1191</v>
      </c>
      <c r="N371">
        <v>1013</v>
      </c>
      <c r="O371" t="s">
        <v>878</v>
      </c>
      <c r="P371" t="s">
        <v>878</v>
      </c>
      <c r="Q371">
        <v>1</v>
      </c>
      <c r="W371">
        <v>0</v>
      </c>
      <c r="X371">
        <v>-1417349443</v>
      </c>
      <c r="Y371">
        <v>0.44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1</v>
      </c>
      <c r="AJ371">
        <v>1</v>
      </c>
      <c r="AK371">
        <v>6.08</v>
      </c>
      <c r="AL371">
        <v>1</v>
      </c>
      <c r="AN371">
        <v>0</v>
      </c>
      <c r="AO371">
        <v>1</v>
      </c>
      <c r="AP371">
        <v>0</v>
      </c>
      <c r="AQ371">
        <v>0</v>
      </c>
      <c r="AR371">
        <v>0</v>
      </c>
      <c r="AS371" t="s">
        <v>3</v>
      </c>
      <c r="AT371">
        <v>0.44</v>
      </c>
      <c r="AU371" t="s">
        <v>3</v>
      </c>
      <c r="AV371">
        <v>2</v>
      </c>
      <c r="AW371">
        <v>2</v>
      </c>
      <c r="AX371">
        <v>39487076</v>
      </c>
      <c r="AY371">
        <v>1</v>
      </c>
      <c r="AZ371">
        <v>0</v>
      </c>
      <c r="BA371">
        <v>359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Y371*Source!I226</f>
        <v>0.44</v>
      </c>
      <c r="CY371">
        <f>AD371</f>
        <v>0</v>
      </c>
      <c r="CZ371">
        <f>AH371</f>
        <v>0</v>
      </c>
      <c r="DA371">
        <f>AL371</f>
        <v>1</v>
      </c>
      <c r="DB371">
        <v>0</v>
      </c>
    </row>
    <row r="372" spans="1:106" x14ac:dyDescent="0.2">
      <c r="A372">
        <f>ROW(Source!A226)</f>
        <v>226</v>
      </c>
      <c r="B372">
        <v>39269648</v>
      </c>
      <c r="C372">
        <v>39487074</v>
      </c>
      <c r="D372">
        <v>36882383</v>
      </c>
      <c r="E372">
        <v>1</v>
      </c>
      <c r="F372">
        <v>1</v>
      </c>
      <c r="G372">
        <v>1</v>
      </c>
      <c r="H372">
        <v>2</v>
      </c>
      <c r="I372" t="s">
        <v>1170</v>
      </c>
      <c r="J372" t="s">
        <v>1171</v>
      </c>
      <c r="K372" t="s">
        <v>1172</v>
      </c>
      <c r="L372">
        <v>1368</v>
      </c>
      <c r="N372">
        <v>1011</v>
      </c>
      <c r="O372" t="s">
        <v>884</v>
      </c>
      <c r="P372" t="s">
        <v>884</v>
      </c>
      <c r="Q372">
        <v>1</v>
      </c>
      <c r="W372">
        <v>0</v>
      </c>
      <c r="X372">
        <v>1225731627</v>
      </c>
      <c r="Y372">
        <v>0.44</v>
      </c>
      <c r="AA372">
        <v>0</v>
      </c>
      <c r="AB372">
        <v>547.14</v>
      </c>
      <c r="AC372">
        <v>10.06</v>
      </c>
      <c r="AD372">
        <v>0</v>
      </c>
      <c r="AE372">
        <v>0</v>
      </c>
      <c r="AF372">
        <v>89.99</v>
      </c>
      <c r="AG372">
        <v>10.06</v>
      </c>
      <c r="AH372">
        <v>0</v>
      </c>
      <c r="AI372">
        <v>1</v>
      </c>
      <c r="AJ372">
        <v>6.08</v>
      </c>
      <c r="AK372">
        <v>1</v>
      </c>
      <c r="AL372">
        <v>1</v>
      </c>
      <c r="AN372">
        <v>0</v>
      </c>
      <c r="AO372">
        <v>1</v>
      </c>
      <c r="AP372">
        <v>0</v>
      </c>
      <c r="AQ372">
        <v>0</v>
      </c>
      <c r="AR372">
        <v>0</v>
      </c>
      <c r="AS372" t="s">
        <v>3</v>
      </c>
      <c r="AT372">
        <v>0.44</v>
      </c>
      <c r="AU372" t="s">
        <v>3</v>
      </c>
      <c r="AV372">
        <v>0</v>
      </c>
      <c r="AW372">
        <v>2</v>
      </c>
      <c r="AX372">
        <v>39487077</v>
      </c>
      <c r="AY372">
        <v>1</v>
      </c>
      <c r="AZ372">
        <v>0</v>
      </c>
      <c r="BA372">
        <v>360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Y372*Source!I226</f>
        <v>0.44</v>
      </c>
      <c r="CY372">
        <f>AB372</f>
        <v>547.14</v>
      </c>
      <c r="CZ372">
        <f>AF372</f>
        <v>89.99</v>
      </c>
      <c r="DA372">
        <f>AJ372</f>
        <v>6.08</v>
      </c>
      <c r="DB372">
        <v>0</v>
      </c>
    </row>
    <row r="373" spans="1:106" x14ac:dyDescent="0.2">
      <c r="A373">
        <f>ROW(Source!A226)</f>
        <v>226</v>
      </c>
      <c r="B373">
        <v>39269648</v>
      </c>
      <c r="C373">
        <v>39487074</v>
      </c>
      <c r="D373">
        <v>36800424</v>
      </c>
      <c r="E373">
        <v>1</v>
      </c>
      <c r="F373">
        <v>1</v>
      </c>
      <c r="G373">
        <v>1</v>
      </c>
      <c r="H373">
        <v>3</v>
      </c>
      <c r="I373" t="s">
        <v>1173</v>
      </c>
      <c r="J373" t="s">
        <v>1174</v>
      </c>
      <c r="K373" t="s">
        <v>1175</v>
      </c>
      <c r="L373">
        <v>1346</v>
      </c>
      <c r="N373">
        <v>1009</v>
      </c>
      <c r="O373" t="s">
        <v>260</v>
      </c>
      <c r="P373" t="s">
        <v>260</v>
      </c>
      <c r="Q373">
        <v>1</v>
      </c>
      <c r="W373">
        <v>0</v>
      </c>
      <c r="X373">
        <v>1559187994</v>
      </c>
      <c r="Y373">
        <v>0.01</v>
      </c>
      <c r="AA373">
        <v>168.66</v>
      </c>
      <c r="AB373">
        <v>0</v>
      </c>
      <c r="AC373">
        <v>0</v>
      </c>
      <c r="AD373">
        <v>0</v>
      </c>
      <c r="AE373">
        <v>27.74</v>
      </c>
      <c r="AF373">
        <v>0</v>
      </c>
      <c r="AG373">
        <v>0</v>
      </c>
      <c r="AH373">
        <v>0</v>
      </c>
      <c r="AI373">
        <v>6.08</v>
      </c>
      <c r="AJ373">
        <v>1</v>
      </c>
      <c r="AK373">
        <v>1</v>
      </c>
      <c r="AL373">
        <v>1</v>
      </c>
      <c r="AN373">
        <v>0</v>
      </c>
      <c r="AO373">
        <v>1</v>
      </c>
      <c r="AP373">
        <v>0</v>
      </c>
      <c r="AQ373">
        <v>0</v>
      </c>
      <c r="AR373">
        <v>0</v>
      </c>
      <c r="AS373" t="s">
        <v>3</v>
      </c>
      <c r="AT373">
        <v>0.01</v>
      </c>
      <c r="AU373" t="s">
        <v>3</v>
      </c>
      <c r="AV373">
        <v>0</v>
      </c>
      <c r="AW373">
        <v>2</v>
      </c>
      <c r="AX373">
        <v>39487078</v>
      </c>
      <c r="AY373">
        <v>1</v>
      </c>
      <c r="AZ373">
        <v>0</v>
      </c>
      <c r="BA373">
        <v>361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Y373*Source!I226</f>
        <v>0.01</v>
      </c>
      <c r="CY373">
        <f t="shared" ref="CY373:CY387" si="54">AA373</f>
        <v>168.66</v>
      </c>
      <c r="CZ373">
        <f t="shared" ref="CZ373:CZ387" si="55">AE373</f>
        <v>27.74</v>
      </c>
      <c r="DA373">
        <f t="shared" ref="DA373:DA387" si="56">AI373</f>
        <v>6.08</v>
      </c>
      <c r="DB373">
        <v>0</v>
      </c>
    </row>
    <row r="374" spans="1:106" x14ac:dyDescent="0.2">
      <c r="A374">
        <f>ROW(Source!A226)</f>
        <v>226</v>
      </c>
      <c r="B374">
        <v>39269648</v>
      </c>
      <c r="C374">
        <v>39487074</v>
      </c>
      <c r="D374">
        <v>36802095</v>
      </c>
      <c r="E374">
        <v>1</v>
      </c>
      <c r="F374">
        <v>1</v>
      </c>
      <c r="G374">
        <v>1</v>
      </c>
      <c r="H374">
        <v>3</v>
      </c>
      <c r="I374" t="s">
        <v>1176</v>
      </c>
      <c r="J374" t="s">
        <v>1177</v>
      </c>
      <c r="K374" t="s">
        <v>1178</v>
      </c>
      <c r="L374">
        <v>1346</v>
      </c>
      <c r="N374">
        <v>1009</v>
      </c>
      <c r="O374" t="s">
        <v>260</v>
      </c>
      <c r="P374" t="s">
        <v>260</v>
      </c>
      <c r="Q374">
        <v>1</v>
      </c>
      <c r="W374">
        <v>0</v>
      </c>
      <c r="X374">
        <v>-2124370092</v>
      </c>
      <c r="Y374">
        <v>0.02</v>
      </c>
      <c r="AA374">
        <v>555.04</v>
      </c>
      <c r="AB374">
        <v>0</v>
      </c>
      <c r="AC374">
        <v>0</v>
      </c>
      <c r="AD374">
        <v>0</v>
      </c>
      <c r="AE374">
        <v>91.29</v>
      </c>
      <c r="AF374">
        <v>0</v>
      </c>
      <c r="AG374">
        <v>0</v>
      </c>
      <c r="AH374">
        <v>0</v>
      </c>
      <c r="AI374">
        <v>6.08</v>
      </c>
      <c r="AJ374">
        <v>1</v>
      </c>
      <c r="AK374">
        <v>1</v>
      </c>
      <c r="AL374">
        <v>1</v>
      </c>
      <c r="AN374">
        <v>0</v>
      </c>
      <c r="AO374">
        <v>1</v>
      </c>
      <c r="AP374">
        <v>0</v>
      </c>
      <c r="AQ374">
        <v>0</v>
      </c>
      <c r="AR374">
        <v>0</v>
      </c>
      <c r="AS374" t="s">
        <v>3</v>
      </c>
      <c r="AT374">
        <v>0.02</v>
      </c>
      <c r="AU374" t="s">
        <v>3</v>
      </c>
      <c r="AV374">
        <v>0</v>
      </c>
      <c r="AW374">
        <v>2</v>
      </c>
      <c r="AX374">
        <v>39487079</v>
      </c>
      <c r="AY374">
        <v>1</v>
      </c>
      <c r="AZ374">
        <v>0</v>
      </c>
      <c r="BA374">
        <v>362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Y374*Source!I226</f>
        <v>0.02</v>
      </c>
      <c r="CY374">
        <f t="shared" si="54"/>
        <v>555.04</v>
      </c>
      <c r="CZ374">
        <f t="shared" si="55"/>
        <v>91.29</v>
      </c>
      <c r="DA374">
        <f t="shared" si="56"/>
        <v>6.08</v>
      </c>
      <c r="DB374">
        <v>0</v>
      </c>
    </row>
    <row r="375" spans="1:106" x14ac:dyDescent="0.2">
      <c r="A375">
        <f>ROW(Source!A226)</f>
        <v>226</v>
      </c>
      <c r="B375">
        <v>39269648</v>
      </c>
      <c r="C375">
        <v>39487074</v>
      </c>
      <c r="D375">
        <v>36804448</v>
      </c>
      <c r="E375">
        <v>1</v>
      </c>
      <c r="F375">
        <v>1</v>
      </c>
      <c r="G375">
        <v>1</v>
      </c>
      <c r="H375">
        <v>3</v>
      </c>
      <c r="I375" t="s">
        <v>1065</v>
      </c>
      <c r="J375" t="s">
        <v>1066</v>
      </c>
      <c r="K375" t="s">
        <v>906</v>
      </c>
      <c r="L375">
        <v>1346</v>
      </c>
      <c r="N375">
        <v>1009</v>
      </c>
      <c r="O375" t="s">
        <v>260</v>
      </c>
      <c r="P375" t="s">
        <v>260</v>
      </c>
      <c r="Q375">
        <v>1</v>
      </c>
      <c r="W375">
        <v>0</v>
      </c>
      <c r="X375">
        <v>103900845</v>
      </c>
      <c r="Y375">
        <v>0.3</v>
      </c>
      <c r="AA375">
        <v>54.96</v>
      </c>
      <c r="AB375">
        <v>0</v>
      </c>
      <c r="AC375">
        <v>0</v>
      </c>
      <c r="AD375">
        <v>0</v>
      </c>
      <c r="AE375">
        <v>9.0399999999999991</v>
      </c>
      <c r="AF375">
        <v>0</v>
      </c>
      <c r="AG375">
        <v>0</v>
      </c>
      <c r="AH375">
        <v>0</v>
      </c>
      <c r="AI375">
        <v>6.08</v>
      </c>
      <c r="AJ375">
        <v>1</v>
      </c>
      <c r="AK375">
        <v>1</v>
      </c>
      <c r="AL375">
        <v>1</v>
      </c>
      <c r="AN375">
        <v>0</v>
      </c>
      <c r="AO375">
        <v>1</v>
      </c>
      <c r="AP375">
        <v>0</v>
      </c>
      <c r="AQ375">
        <v>0</v>
      </c>
      <c r="AR375">
        <v>0</v>
      </c>
      <c r="AS375" t="s">
        <v>3</v>
      </c>
      <c r="AT375">
        <v>0.3</v>
      </c>
      <c r="AU375" t="s">
        <v>3</v>
      </c>
      <c r="AV375">
        <v>0</v>
      </c>
      <c r="AW375">
        <v>2</v>
      </c>
      <c r="AX375">
        <v>39487080</v>
      </c>
      <c r="AY375">
        <v>1</v>
      </c>
      <c r="AZ375">
        <v>0</v>
      </c>
      <c r="BA375">
        <v>363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Y375*Source!I226</f>
        <v>0.3</v>
      </c>
      <c r="CY375">
        <f t="shared" si="54"/>
        <v>54.96</v>
      </c>
      <c r="CZ375">
        <f t="shared" si="55"/>
        <v>9.0399999999999991</v>
      </c>
      <c r="DA375">
        <f t="shared" si="56"/>
        <v>6.08</v>
      </c>
      <c r="DB375">
        <v>0</v>
      </c>
    </row>
    <row r="376" spans="1:106" x14ac:dyDescent="0.2">
      <c r="A376">
        <f>ROW(Source!A226)</f>
        <v>226</v>
      </c>
      <c r="B376">
        <v>39269648</v>
      </c>
      <c r="C376">
        <v>39487074</v>
      </c>
      <c r="D376">
        <v>36804578</v>
      </c>
      <c r="E376">
        <v>1</v>
      </c>
      <c r="F376">
        <v>1</v>
      </c>
      <c r="G376">
        <v>1</v>
      </c>
      <c r="H376">
        <v>3</v>
      </c>
      <c r="I376" t="s">
        <v>1179</v>
      </c>
      <c r="J376" t="s">
        <v>1180</v>
      </c>
      <c r="K376" t="s">
        <v>1181</v>
      </c>
      <c r="L376">
        <v>1355</v>
      </c>
      <c r="N376">
        <v>1010</v>
      </c>
      <c r="O376" t="s">
        <v>303</v>
      </c>
      <c r="P376" t="s">
        <v>303</v>
      </c>
      <c r="Q376">
        <v>100</v>
      </c>
      <c r="W376">
        <v>0</v>
      </c>
      <c r="X376">
        <v>-66531260</v>
      </c>
      <c r="Y376">
        <v>0.1</v>
      </c>
      <c r="AA376">
        <v>504.64</v>
      </c>
      <c r="AB376">
        <v>0</v>
      </c>
      <c r="AC376">
        <v>0</v>
      </c>
      <c r="AD376">
        <v>0</v>
      </c>
      <c r="AE376">
        <v>83</v>
      </c>
      <c r="AF376">
        <v>0</v>
      </c>
      <c r="AG376">
        <v>0</v>
      </c>
      <c r="AH376">
        <v>0</v>
      </c>
      <c r="AI376">
        <v>6.08</v>
      </c>
      <c r="AJ376">
        <v>1</v>
      </c>
      <c r="AK376">
        <v>1</v>
      </c>
      <c r="AL376">
        <v>1</v>
      </c>
      <c r="AN376">
        <v>0</v>
      </c>
      <c r="AO376">
        <v>1</v>
      </c>
      <c r="AP376">
        <v>0</v>
      </c>
      <c r="AQ376">
        <v>0</v>
      </c>
      <c r="AR376">
        <v>0</v>
      </c>
      <c r="AS376" t="s">
        <v>3</v>
      </c>
      <c r="AT376">
        <v>0.1</v>
      </c>
      <c r="AU376" t="s">
        <v>3</v>
      </c>
      <c r="AV376">
        <v>0</v>
      </c>
      <c r="AW376">
        <v>2</v>
      </c>
      <c r="AX376">
        <v>39487081</v>
      </c>
      <c r="AY376">
        <v>1</v>
      </c>
      <c r="AZ376">
        <v>0</v>
      </c>
      <c r="BA376">
        <v>364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Y376*Source!I226</f>
        <v>0.1</v>
      </c>
      <c r="CY376">
        <f t="shared" si="54"/>
        <v>504.64</v>
      </c>
      <c r="CZ376">
        <f t="shared" si="55"/>
        <v>83</v>
      </c>
      <c r="DA376">
        <f t="shared" si="56"/>
        <v>6.08</v>
      </c>
      <c r="DB376">
        <v>0</v>
      </c>
    </row>
    <row r="377" spans="1:106" x14ac:dyDescent="0.2">
      <c r="A377">
        <f>ROW(Source!A226)</f>
        <v>226</v>
      </c>
      <c r="B377">
        <v>39269648</v>
      </c>
      <c r="C377">
        <v>39487074</v>
      </c>
      <c r="D377">
        <v>36806488</v>
      </c>
      <c r="E377">
        <v>1</v>
      </c>
      <c r="F377">
        <v>1</v>
      </c>
      <c r="G377">
        <v>1</v>
      </c>
      <c r="H377">
        <v>3</v>
      </c>
      <c r="I377" t="s">
        <v>1067</v>
      </c>
      <c r="J377" t="s">
        <v>1068</v>
      </c>
      <c r="K377" t="s">
        <v>1069</v>
      </c>
      <c r="L377">
        <v>1348</v>
      </c>
      <c r="N377">
        <v>1009</v>
      </c>
      <c r="O377" t="s">
        <v>219</v>
      </c>
      <c r="P377" t="s">
        <v>219</v>
      </c>
      <c r="Q377">
        <v>1000</v>
      </c>
      <c r="W377">
        <v>0</v>
      </c>
      <c r="X377">
        <v>-1421715385</v>
      </c>
      <c r="Y377">
        <v>2.9999999999999997E-4</v>
      </c>
      <c r="AA377">
        <v>4438.28</v>
      </c>
      <c r="AB377">
        <v>0</v>
      </c>
      <c r="AC377">
        <v>0</v>
      </c>
      <c r="AD377">
        <v>0</v>
      </c>
      <c r="AE377">
        <v>729.98</v>
      </c>
      <c r="AF377">
        <v>0</v>
      </c>
      <c r="AG377">
        <v>0</v>
      </c>
      <c r="AH377">
        <v>0</v>
      </c>
      <c r="AI377">
        <v>6.08</v>
      </c>
      <c r="AJ377">
        <v>1</v>
      </c>
      <c r="AK377">
        <v>1</v>
      </c>
      <c r="AL377">
        <v>1</v>
      </c>
      <c r="AN377">
        <v>0</v>
      </c>
      <c r="AO377">
        <v>1</v>
      </c>
      <c r="AP377">
        <v>0</v>
      </c>
      <c r="AQ377">
        <v>0</v>
      </c>
      <c r="AR377">
        <v>0</v>
      </c>
      <c r="AS377" t="s">
        <v>3</v>
      </c>
      <c r="AT377">
        <v>2.9999999999999997E-4</v>
      </c>
      <c r="AU377" t="s">
        <v>3</v>
      </c>
      <c r="AV377">
        <v>0</v>
      </c>
      <c r="AW377">
        <v>2</v>
      </c>
      <c r="AX377">
        <v>39487082</v>
      </c>
      <c r="AY377">
        <v>1</v>
      </c>
      <c r="AZ377">
        <v>0</v>
      </c>
      <c r="BA377">
        <v>365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Y377*Source!I226</f>
        <v>2.9999999999999997E-4</v>
      </c>
      <c r="CY377">
        <f t="shared" si="54"/>
        <v>4438.28</v>
      </c>
      <c r="CZ377">
        <f t="shared" si="55"/>
        <v>729.98</v>
      </c>
      <c r="DA377">
        <f t="shared" si="56"/>
        <v>6.08</v>
      </c>
      <c r="DB377">
        <v>0</v>
      </c>
    </row>
    <row r="378" spans="1:106" x14ac:dyDescent="0.2">
      <c r="A378">
        <f>ROW(Source!A226)</f>
        <v>226</v>
      </c>
      <c r="B378">
        <v>39269648</v>
      </c>
      <c r="C378">
        <v>39487074</v>
      </c>
      <c r="D378">
        <v>36829216</v>
      </c>
      <c r="E378">
        <v>1</v>
      </c>
      <c r="F378">
        <v>1</v>
      </c>
      <c r="G378">
        <v>1</v>
      </c>
      <c r="H378">
        <v>3</v>
      </c>
      <c r="I378" t="s">
        <v>1182</v>
      </c>
      <c r="J378" t="s">
        <v>1183</v>
      </c>
      <c r="K378" t="s">
        <v>1184</v>
      </c>
      <c r="L378">
        <v>1348</v>
      </c>
      <c r="N378">
        <v>1009</v>
      </c>
      <c r="O378" t="s">
        <v>219</v>
      </c>
      <c r="P378" t="s">
        <v>219</v>
      </c>
      <c r="Q378">
        <v>1000</v>
      </c>
      <c r="W378">
        <v>0</v>
      </c>
      <c r="X378">
        <v>-62883330</v>
      </c>
      <c r="Y378">
        <v>1E-4</v>
      </c>
      <c r="AA378">
        <v>228103.36</v>
      </c>
      <c r="AB378">
        <v>0</v>
      </c>
      <c r="AC378">
        <v>0</v>
      </c>
      <c r="AD378">
        <v>0</v>
      </c>
      <c r="AE378">
        <v>37517</v>
      </c>
      <c r="AF378">
        <v>0</v>
      </c>
      <c r="AG378">
        <v>0</v>
      </c>
      <c r="AH378">
        <v>0</v>
      </c>
      <c r="AI378">
        <v>6.08</v>
      </c>
      <c r="AJ378">
        <v>1</v>
      </c>
      <c r="AK378">
        <v>1</v>
      </c>
      <c r="AL378">
        <v>1</v>
      </c>
      <c r="AN378">
        <v>0</v>
      </c>
      <c r="AO378">
        <v>1</v>
      </c>
      <c r="AP378">
        <v>0</v>
      </c>
      <c r="AQ378">
        <v>0</v>
      </c>
      <c r="AR378">
        <v>0</v>
      </c>
      <c r="AS378" t="s">
        <v>3</v>
      </c>
      <c r="AT378">
        <v>1E-4</v>
      </c>
      <c r="AU378" t="s">
        <v>3</v>
      </c>
      <c r="AV378">
        <v>0</v>
      </c>
      <c r="AW378">
        <v>2</v>
      </c>
      <c r="AX378">
        <v>39487083</v>
      </c>
      <c r="AY378">
        <v>1</v>
      </c>
      <c r="AZ378">
        <v>0</v>
      </c>
      <c r="BA378">
        <v>366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>Y378*Source!I226</f>
        <v>1E-4</v>
      </c>
      <c r="CY378">
        <f t="shared" si="54"/>
        <v>228103.36</v>
      </c>
      <c r="CZ378">
        <f t="shared" si="55"/>
        <v>37517</v>
      </c>
      <c r="DA378">
        <f t="shared" si="56"/>
        <v>6.08</v>
      </c>
      <c r="DB378">
        <v>0</v>
      </c>
    </row>
    <row r="379" spans="1:106" x14ac:dyDescent="0.2">
      <c r="A379">
        <f>ROW(Source!A226)</f>
        <v>226</v>
      </c>
      <c r="B379">
        <v>39269648</v>
      </c>
      <c r="C379">
        <v>39487074</v>
      </c>
      <c r="D379">
        <v>36829536</v>
      </c>
      <c r="E379">
        <v>1</v>
      </c>
      <c r="F379">
        <v>1</v>
      </c>
      <c r="G379">
        <v>1</v>
      </c>
      <c r="H379">
        <v>3</v>
      </c>
      <c r="I379" t="s">
        <v>1185</v>
      </c>
      <c r="J379" t="s">
        <v>1186</v>
      </c>
      <c r="K379" t="s">
        <v>1187</v>
      </c>
      <c r="L379">
        <v>1346</v>
      </c>
      <c r="N379">
        <v>1009</v>
      </c>
      <c r="O379" t="s">
        <v>260</v>
      </c>
      <c r="P379" t="s">
        <v>260</v>
      </c>
      <c r="Q379">
        <v>1</v>
      </c>
      <c r="W379">
        <v>0</v>
      </c>
      <c r="X379">
        <v>-1726842289</v>
      </c>
      <c r="Y379">
        <v>0.06</v>
      </c>
      <c r="AA379">
        <v>399.76</v>
      </c>
      <c r="AB379">
        <v>0</v>
      </c>
      <c r="AC379">
        <v>0</v>
      </c>
      <c r="AD379">
        <v>0</v>
      </c>
      <c r="AE379">
        <v>65.75</v>
      </c>
      <c r="AF379">
        <v>0</v>
      </c>
      <c r="AG379">
        <v>0</v>
      </c>
      <c r="AH379">
        <v>0</v>
      </c>
      <c r="AI379">
        <v>6.08</v>
      </c>
      <c r="AJ379">
        <v>1</v>
      </c>
      <c r="AK379">
        <v>1</v>
      </c>
      <c r="AL379">
        <v>1</v>
      </c>
      <c r="AN379">
        <v>0</v>
      </c>
      <c r="AO379">
        <v>1</v>
      </c>
      <c r="AP379">
        <v>0</v>
      </c>
      <c r="AQ379">
        <v>0</v>
      </c>
      <c r="AR379">
        <v>0</v>
      </c>
      <c r="AS379" t="s">
        <v>3</v>
      </c>
      <c r="AT379">
        <v>0.06</v>
      </c>
      <c r="AU379" t="s">
        <v>3</v>
      </c>
      <c r="AV379">
        <v>0</v>
      </c>
      <c r="AW379">
        <v>2</v>
      </c>
      <c r="AX379">
        <v>39487084</v>
      </c>
      <c r="AY379">
        <v>1</v>
      </c>
      <c r="AZ379">
        <v>0</v>
      </c>
      <c r="BA379">
        <v>367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>Y379*Source!I226</f>
        <v>0.06</v>
      </c>
      <c r="CY379">
        <f t="shared" si="54"/>
        <v>399.76</v>
      </c>
      <c r="CZ379">
        <f t="shared" si="55"/>
        <v>65.75</v>
      </c>
      <c r="DA379">
        <f t="shared" si="56"/>
        <v>6.08</v>
      </c>
      <c r="DB379">
        <v>0</v>
      </c>
    </row>
    <row r="380" spans="1:106" x14ac:dyDescent="0.2">
      <c r="A380">
        <f>ROW(Source!A226)</f>
        <v>226</v>
      </c>
      <c r="B380">
        <v>39269648</v>
      </c>
      <c r="C380">
        <v>39487074</v>
      </c>
      <c r="D380">
        <v>36837792</v>
      </c>
      <c r="E380">
        <v>1</v>
      </c>
      <c r="F380">
        <v>1</v>
      </c>
      <c r="G380">
        <v>1</v>
      </c>
      <c r="H380">
        <v>3</v>
      </c>
      <c r="I380" t="s">
        <v>1188</v>
      </c>
      <c r="J380" t="s">
        <v>1189</v>
      </c>
      <c r="K380" t="s">
        <v>1190</v>
      </c>
      <c r="L380">
        <v>1348</v>
      </c>
      <c r="N380">
        <v>1009</v>
      </c>
      <c r="O380" t="s">
        <v>219</v>
      </c>
      <c r="P380" t="s">
        <v>219</v>
      </c>
      <c r="Q380">
        <v>1000</v>
      </c>
      <c r="W380">
        <v>0</v>
      </c>
      <c r="X380">
        <v>108915477</v>
      </c>
      <c r="Y380">
        <v>2.0000000000000002E-5</v>
      </c>
      <c r="AA380">
        <v>94124.479999999996</v>
      </c>
      <c r="AB380">
        <v>0</v>
      </c>
      <c r="AC380">
        <v>0</v>
      </c>
      <c r="AD380">
        <v>0</v>
      </c>
      <c r="AE380">
        <v>15481</v>
      </c>
      <c r="AF380">
        <v>0</v>
      </c>
      <c r="AG380">
        <v>0</v>
      </c>
      <c r="AH380">
        <v>0</v>
      </c>
      <c r="AI380">
        <v>6.08</v>
      </c>
      <c r="AJ380">
        <v>1</v>
      </c>
      <c r="AK380">
        <v>1</v>
      </c>
      <c r="AL380">
        <v>1</v>
      </c>
      <c r="AN380">
        <v>0</v>
      </c>
      <c r="AO380">
        <v>1</v>
      </c>
      <c r="AP380">
        <v>0</v>
      </c>
      <c r="AQ380">
        <v>0</v>
      </c>
      <c r="AR380">
        <v>0</v>
      </c>
      <c r="AS380" t="s">
        <v>3</v>
      </c>
      <c r="AT380">
        <v>2.0000000000000002E-5</v>
      </c>
      <c r="AU380" t="s">
        <v>3</v>
      </c>
      <c r="AV380">
        <v>0</v>
      </c>
      <c r="AW380">
        <v>2</v>
      </c>
      <c r="AX380">
        <v>39487085</v>
      </c>
      <c r="AY380">
        <v>1</v>
      </c>
      <c r="AZ380">
        <v>0</v>
      </c>
      <c r="BA380">
        <v>368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>Y380*Source!I226</f>
        <v>2.0000000000000002E-5</v>
      </c>
      <c r="CY380">
        <f t="shared" si="54"/>
        <v>94124.479999999996</v>
      </c>
      <c r="CZ380">
        <f t="shared" si="55"/>
        <v>15481</v>
      </c>
      <c r="DA380">
        <f t="shared" si="56"/>
        <v>6.08</v>
      </c>
      <c r="DB380">
        <v>0</v>
      </c>
    </row>
    <row r="381" spans="1:106" x14ac:dyDescent="0.2">
      <c r="A381">
        <f>ROW(Source!A226)</f>
        <v>226</v>
      </c>
      <c r="B381">
        <v>39269648</v>
      </c>
      <c r="C381">
        <v>39487074</v>
      </c>
      <c r="D381">
        <v>36838470</v>
      </c>
      <c r="E381">
        <v>1</v>
      </c>
      <c r="F381">
        <v>1</v>
      </c>
      <c r="G381">
        <v>1</v>
      </c>
      <c r="H381">
        <v>3</v>
      </c>
      <c r="I381" t="s">
        <v>1120</v>
      </c>
      <c r="J381" t="s">
        <v>1121</v>
      </c>
      <c r="K381" t="s">
        <v>1122</v>
      </c>
      <c r="L381">
        <v>1346</v>
      </c>
      <c r="N381">
        <v>1009</v>
      </c>
      <c r="O381" t="s">
        <v>260</v>
      </c>
      <c r="P381" t="s">
        <v>260</v>
      </c>
      <c r="Q381">
        <v>1</v>
      </c>
      <c r="W381">
        <v>0</v>
      </c>
      <c r="X381">
        <v>-1274984028</v>
      </c>
      <c r="Y381">
        <v>0.03</v>
      </c>
      <c r="AA381">
        <v>216.63</v>
      </c>
      <c r="AB381">
        <v>0</v>
      </c>
      <c r="AC381">
        <v>0</v>
      </c>
      <c r="AD381">
        <v>0</v>
      </c>
      <c r="AE381">
        <v>35.630000000000003</v>
      </c>
      <c r="AF381">
        <v>0</v>
      </c>
      <c r="AG381">
        <v>0</v>
      </c>
      <c r="AH381">
        <v>0</v>
      </c>
      <c r="AI381">
        <v>6.08</v>
      </c>
      <c r="AJ381">
        <v>1</v>
      </c>
      <c r="AK381">
        <v>1</v>
      </c>
      <c r="AL381">
        <v>1</v>
      </c>
      <c r="AN381">
        <v>0</v>
      </c>
      <c r="AO381">
        <v>1</v>
      </c>
      <c r="AP381">
        <v>0</v>
      </c>
      <c r="AQ381">
        <v>0</v>
      </c>
      <c r="AR381">
        <v>0</v>
      </c>
      <c r="AS381" t="s">
        <v>3</v>
      </c>
      <c r="AT381">
        <v>0.03</v>
      </c>
      <c r="AU381" t="s">
        <v>3</v>
      </c>
      <c r="AV381">
        <v>0</v>
      </c>
      <c r="AW381">
        <v>2</v>
      </c>
      <c r="AX381">
        <v>39487086</v>
      </c>
      <c r="AY381">
        <v>1</v>
      </c>
      <c r="AZ381">
        <v>0</v>
      </c>
      <c r="BA381">
        <v>369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>Y381*Source!I226</f>
        <v>0.03</v>
      </c>
      <c r="CY381">
        <f t="shared" si="54"/>
        <v>216.63</v>
      </c>
      <c r="CZ381">
        <f t="shared" si="55"/>
        <v>35.630000000000003</v>
      </c>
      <c r="DA381">
        <f t="shared" si="56"/>
        <v>6.08</v>
      </c>
      <c r="DB381">
        <v>0</v>
      </c>
    </row>
    <row r="382" spans="1:106" x14ac:dyDescent="0.2">
      <c r="A382">
        <f>ROW(Source!A226)</f>
        <v>226</v>
      </c>
      <c r="B382">
        <v>39269648</v>
      </c>
      <c r="C382">
        <v>39487074</v>
      </c>
      <c r="D382">
        <v>36853818</v>
      </c>
      <c r="E382">
        <v>1</v>
      </c>
      <c r="F382">
        <v>1</v>
      </c>
      <c r="G382">
        <v>1</v>
      </c>
      <c r="H382">
        <v>3</v>
      </c>
      <c r="I382" t="s">
        <v>1191</v>
      </c>
      <c r="J382" t="s">
        <v>1192</v>
      </c>
      <c r="K382" t="s">
        <v>1193</v>
      </c>
      <c r="L382">
        <v>1355</v>
      </c>
      <c r="N382">
        <v>1010</v>
      </c>
      <c r="O382" t="s">
        <v>303</v>
      </c>
      <c r="P382" t="s">
        <v>303</v>
      </c>
      <c r="Q382">
        <v>100</v>
      </c>
      <c r="W382">
        <v>0</v>
      </c>
      <c r="X382">
        <v>-720208681</v>
      </c>
      <c r="Y382">
        <v>0.1</v>
      </c>
      <c r="AA382">
        <v>1234.24</v>
      </c>
      <c r="AB382">
        <v>0</v>
      </c>
      <c r="AC382">
        <v>0</v>
      </c>
      <c r="AD382">
        <v>0</v>
      </c>
      <c r="AE382">
        <v>203</v>
      </c>
      <c r="AF382">
        <v>0</v>
      </c>
      <c r="AG382">
        <v>0</v>
      </c>
      <c r="AH382">
        <v>0</v>
      </c>
      <c r="AI382">
        <v>6.08</v>
      </c>
      <c r="AJ382">
        <v>1</v>
      </c>
      <c r="AK382">
        <v>1</v>
      </c>
      <c r="AL382">
        <v>1</v>
      </c>
      <c r="AN382">
        <v>0</v>
      </c>
      <c r="AO382">
        <v>1</v>
      </c>
      <c r="AP382">
        <v>0</v>
      </c>
      <c r="AQ382">
        <v>0</v>
      </c>
      <c r="AR382">
        <v>0</v>
      </c>
      <c r="AS382" t="s">
        <v>3</v>
      </c>
      <c r="AT382">
        <v>0.1</v>
      </c>
      <c r="AU382" t="s">
        <v>3</v>
      </c>
      <c r="AV382">
        <v>0</v>
      </c>
      <c r="AW382">
        <v>2</v>
      </c>
      <c r="AX382">
        <v>39487087</v>
      </c>
      <c r="AY382">
        <v>1</v>
      </c>
      <c r="AZ382">
        <v>0</v>
      </c>
      <c r="BA382">
        <v>370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>Y382*Source!I226</f>
        <v>0.1</v>
      </c>
      <c r="CY382">
        <f t="shared" si="54"/>
        <v>1234.24</v>
      </c>
      <c r="CZ382">
        <f t="shared" si="55"/>
        <v>203</v>
      </c>
      <c r="DA382">
        <f t="shared" si="56"/>
        <v>6.08</v>
      </c>
      <c r="DB382">
        <v>0</v>
      </c>
    </row>
    <row r="383" spans="1:106" x14ac:dyDescent="0.2">
      <c r="A383">
        <f>ROW(Source!A226)</f>
        <v>226</v>
      </c>
      <c r="B383">
        <v>39269648</v>
      </c>
      <c r="C383">
        <v>39487074</v>
      </c>
      <c r="D383">
        <v>36860176</v>
      </c>
      <c r="E383">
        <v>1</v>
      </c>
      <c r="F383">
        <v>1</v>
      </c>
      <c r="G383">
        <v>1</v>
      </c>
      <c r="H383">
        <v>3</v>
      </c>
      <c r="I383" t="s">
        <v>646</v>
      </c>
      <c r="J383" t="s">
        <v>648</v>
      </c>
      <c r="K383" t="s">
        <v>647</v>
      </c>
      <c r="L383">
        <v>1354</v>
      </c>
      <c r="N383">
        <v>1010</v>
      </c>
      <c r="O383" t="s">
        <v>94</v>
      </c>
      <c r="P383" t="s">
        <v>94</v>
      </c>
      <c r="Q383">
        <v>1</v>
      </c>
      <c r="W383">
        <v>0</v>
      </c>
      <c r="X383">
        <v>1963459670</v>
      </c>
      <c r="Y383">
        <v>1</v>
      </c>
      <c r="AA383">
        <v>1591.08</v>
      </c>
      <c r="AB383">
        <v>0</v>
      </c>
      <c r="AC383">
        <v>0</v>
      </c>
      <c r="AD383">
        <v>0</v>
      </c>
      <c r="AE383">
        <v>261.69</v>
      </c>
      <c r="AF383">
        <v>0</v>
      </c>
      <c r="AG383">
        <v>0</v>
      </c>
      <c r="AH383">
        <v>0</v>
      </c>
      <c r="AI383">
        <v>6.08</v>
      </c>
      <c r="AJ383">
        <v>1</v>
      </c>
      <c r="AK383">
        <v>1</v>
      </c>
      <c r="AL383">
        <v>1</v>
      </c>
      <c r="AN383">
        <v>0</v>
      </c>
      <c r="AO383">
        <v>0</v>
      </c>
      <c r="AP383">
        <v>0</v>
      </c>
      <c r="AQ383">
        <v>0</v>
      </c>
      <c r="AR383">
        <v>0</v>
      </c>
      <c r="AS383" t="s">
        <v>3</v>
      </c>
      <c r="AT383">
        <v>1</v>
      </c>
      <c r="AU383" t="s">
        <v>3</v>
      </c>
      <c r="AV383">
        <v>0</v>
      </c>
      <c r="AW383">
        <v>1</v>
      </c>
      <c r="AX383">
        <v>-1</v>
      </c>
      <c r="AY383">
        <v>0</v>
      </c>
      <c r="AZ383">
        <v>0</v>
      </c>
      <c r="BA383" t="s">
        <v>3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>Y383*Source!I226</f>
        <v>1</v>
      </c>
      <c r="CY383">
        <f t="shared" si="54"/>
        <v>1591.08</v>
      </c>
      <c r="CZ383">
        <f t="shared" si="55"/>
        <v>261.69</v>
      </c>
      <c r="DA383">
        <f t="shared" si="56"/>
        <v>6.08</v>
      </c>
      <c r="DB383">
        <v>0</v>
      </c>
    </row>
    <row r="384" spans="1:106" x14ac:dyDescent="0.2">
      <c r="A384">
        <f>ROW(Source!A226)</f>
        <v>226</v>
      </c>
      <c r="B384">
        <v>39269648</v>
      </c>
      <c r="C384">
        <v>39487074</v>
      </c>
      <c r="D384">
        <v>36860566</v>
      </c>
      <c r="E384">
        <v>1</v>
      </c>
      <c r="F384">
        <v>1</v>
      </c>
      <c r="G384">
        <v>1</v>
      </c>
      <c r="H384">
        <v>3</v>
      </c>
      <c r="I384" t="s">
        <v>1194</v>
      </c>
      <c r="J384" t="s">
        <v>1195</v>
      </c>
      <c r="K384" t="s">
        <v>1196</v>
      </c>
      <c r="L384">
        <v>1346</v>
      </c>
      <c r="N384">
        <v>1009</v>
      </c>
      <c r="O384" t="s">
        <v>260</v>
      </c>
      <c r="P384" t="s">
        <v>260</v>
      </c>
      <c r="Q384">
        <v>1</v>
      </c>
      <c r="W384">
        <v>0</v>
      </c>
      <c r="X384">
        <v>768311580</v>
      </c>
      <c r="Y384">
        <v>0.02</v>
      </c>
      <c r="AA384">
        <v>93.45</v>
      </c>
      <c r="AB384">
        <v>0</v>
      </c>
      <c r="AC384">
        <v>0</v>
      </c>
      <c r="AD384">
        <v>0</v>
      </c>
      <c r="AE384">
        <v>15.37</v>
      </c>
      <c r="AF384">
        <v>0</v>
      </c>
      <c r="AG384">
        <v>0</v>
      </c>
      <c r="AH384">
        <v>0</v>
      </c>
      <c r="AI384">
        <v>6.08</v>
      </c>
      <c r="AJ384">
        <v>1</v>
      </c>
      <c r="AK384">
        <v>1</v>
      </c>
      <c r="AL384">
        <v>1</v>
      </c>
      <c r="AN384">
        <v>0</v>
      </c>
      <c r="AO384">
        <v>1</v>
      </c>
      <c r="AP384">
        <v>0</v>
      </c>
      <c r="AQ384">
        <v>0</v>
      </c>
      <c r="AR384">
        <v>0</v>
      </c>
      <c r="AS384" t="s">
        <v>3</v>
      </c>
      <c r="AT384">
        <v>0.02</v>
      </c>
      <c r="AU384" t="s">
        <v>3</v>
      </c>
      <c r="AV384">
        <v>0</v>
      </c>
      <c r="AW384">
        <v>2</v>
      </c>
      <c r="AX384">
        <v>39487088</v>
      </c>
      <c r="AY384">
        <v>1</v>
      </c>
      <c r="AZ384">
        <v>0</v>
      </c>
      <c r="BA384">
        <v>371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>Y384*Source!I226</f>
        <v>0.02</v>
      </c>
      <c r="CY384">
        <f t="shared" si="54"/>
        <v>93.45</v>
      </c>
      <c r="CZ384">
        <f t="shared" si="55"/>
        <v>15.37</v>
      </c>
      <c r="DA384">
        <f t="shared" si="56"/>
        <v>6.08</v>
      </c>
      <c r="DB384">
        <v>0</v>
      </c>
    </row>
    <row r="385" spans="1:106" x14ac:dyDescent="0.2">
      <c r="A385">
        <f>ROW(Source!A226)</f>
        <v>226</v>
      </c>
      <c r="B385">
        <v>39269648</v>
      </c>
      <c r="C385">
        <v>39487074</v>
      </c>
      <c r="D385">
        <v>36867796</v>
      </c>
      <c r="E385">
        <v>1</v>
      </c>
      <c r="F385">
        <v>1</v>
      </c>
      <c r="G385">
        <v>1</v>
      </c>
      <c r="H385">
        <v>3</v>
      </c>
      <c r="I385" t="s">
        <v>1197</v>
      </c>
      <c r="J385" t="s">
        <v>1198</v>
      </c>
      <c r="K385" t="s">
        <v>1199</v>
      </c>
      <c r="L385">
        <v>1346</v>
      </c>
      <c r="N385">
        <v>1009</v>
      </c>
      <c r="O385" t="s">
        <v>260</v>
      </c>
      <c r="P385" t="s">
        <v>260</v>
      </c>
      <c r="Q385">
        <v>1</v>
      </c>
      <c r="W385">
        <v>0</v>
      </c>
      <c r="X385">
        <v>65989290</v>
      </c>
      <c r="Y385">
        <v>0.08</v>
      </c>
      <c r="AA385">
        <v>233.11</v>
      </c>
      <c r="AB385">
        <v>0</v>
      </c>
      <c r="AC385">
        <v>0</v>
      </c>
      <c r="AD385">
        <v>0</v>
      </c>
      <c r="AE385">
        <v>38.340000000000003</v>
      </c>
      <c r="AF385">
        <v>0</v>
      </c>
      <c r="AG385">
        <v>0</v>
      </c>
      <c r="AH385">
        <v>0</v>
      </c>
      <c r="AI385">
        <v>6.08</v>
      </c>
      <c r="AJ385">
        <v>1</v>
      </c>
      <c r="AK385">
        <v>1</v>
      </c>
      <c r="AL385">
        <v>1</v>
      </c>
      <c r="AN385">
        <v>0</v>
      </c>
      <c r="AO385">
        <v>1</v>
      </c>
      <c r="AP385">
        <v>0</v>
      </c>
      <c r="AQ385">
        <v>0</v>
      </c>
      <c r="AR385">
        <v>0</v>
      </c>
      <c r="AS385" t="s">
        <v>3</v>
      </c>
      <c r="AT385">
        <v>0.08</v>
      </c>
      <c r="AU385" t="s">
        <v>3</v>
      </c>
      <c r="AV385">
        <v>0</v>
      </c>
      <c r="AW385">
        <v>2</v>
      </c>
      <c r="AX385">
        <v>39487089</v>
      </c>
      <c r="AY385">
        <v>1</v>
      </c>
      <c r="AZ385">
        <v>0</v>
      </c>
      <c r="BA385">
        <v>372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>Y385*Source!I226</f>
        <v>0.08</v>
      </c>
      <c r="CY385">
        <f t="shared" si="54"/>
        <v>233.11</v>
      </c>
      <c r="CZ385">
        <f t="shared" si="55"/>
        <v>38.340000000000003</v>
      </c>
      <c r="DA385">
        <f t="shared" si="56"/>
        <v>6.08</v>
      </c>
      <c r="DB385">
        <v>0</v>
      </c>
    </row>
    <row r="386" spans="1:106" x14ac:dyDescent="0.2">
      <c r="A386">
        <f>ROW(Source!A226)</f>
        <v>226</v>
      </c>
      <c r="B386">
        <v>39269648</v>
      </c>
      <c r="C386">
        <v>39487074</v>
      </c>
      <c r="D386">
        <v>36799066</v>
      </c>
      <c r="E386">
        <v>17</v>
      </c>
      <c r="F386">
        <v>1</v>
      </c>
      <c r="G386">
        <v>1</v>
      </c>
      <c r="H386">
        <v>3</v>
      </c>
      <c r="I386" t="s">
        <v>650</v>
      </c>
      <c r="J386" t="s">
        <v>3</v>
      </c>
      <c r="K386" t="s">
        <v>651</v>
      </c>
      <c r="L386">
        <v>1348</v>
      </c>
      <c r="N386">
        <v>1009</v>
      </c>
      <c r="O386" t="s">
        <v>219</v>
      </c>
      <c r="P386" t="s">
        <v>219</v>
      </c>
      <c r="Q386">
        <v>1000</v>
      </c>
      <c r="W386">
        <v>0</v>
      </c>
      <c r="X386">
        <v>1392189009</v>
      </c>
      <c r="Y386">
        <v>1E-3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6.08</v>
      </c>
      <c r="AJ386">
        <v>1</v>
      </c>
      <c r="AK386">
        <v>1</v>
      </c>
      <c r="AL386">
        <v>1</v>
      </c>
      <c r="AN386">
        <v>0</v>
      </c>
      <c r="AO386">
        <v>0</v>
      </c>
      <c r="AP386">
        <v>0</v>
      </c>
      <c r="AQ386">
        <v>0</v>
      </c>
      <c r="AR386">
        <v>0</v>
      </c>
      <c r="AS386" t="s">
        <v>3</v>
      </c>
      <c r="AT386">
        <v>1E-3</v>
      </c>
      <c r="AU386" t="s">
        <v>3</v>
      </c>
      <c r="AV386">
        <v>0</v>
      </c>
      <c r="AW386">
        <v>2</v>
      </c>
      <c r="AX386">
        <v>39487090</v>
      </c>
      <c r="AY386">
        <v>1</v>
      </c>
      <c r="AZ386">
        <v>0</v>
      </c>
      <c r="BA386">
        <v>373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>Y386*Source!I226</f>
        <v>1E-3</v>
      </c>
      <c r="CY386">
        <f t="shared" si="54"/>
        <v>0</v>
      </c>
      <c r="CZ386">
        <f t="shared" si="55"/>
        <v>0</v>
      </c>
      <c r="DA386">
        <f t="shared" si="56"/>
        <v>6.08</v>
      </c>
      <c r="DB386">
        <v>0</v>
      </c>
    </row>
    <row r="387" spans="1:106" x14ac:dyDescent="0.2">
      <c r="A387">
        <f>ROW(Source!A226)</f>
        <v>226</v>
      </c>
      <c r="B387">
        <v>39269648</v>
      </c>
      <c r="C387">
        <v>39487074</v>
      </c>
      <c r="D387">
        <v>36799065</v>
      </c>
      <c r="E387">
        <v>17</v>
      </c>
      <c r="F387">
        <v>1</v>
      </c>
      <c r="G387">
        <v>1</v>
      </c>
      <c r="H387">
        <v>3</v>
      </c>
      <c r="I387" t="s">
        <v>1062</v>
      </c>
      <c r="J387" t="s">
        <v>3</v>
      </c>
      <c r="K387" t="s">
        <v>1063</v>
      </c>
      <c r="L387">
        <v>1374</v>
      </c>
      <c r="N387">
        <v>1013</v>
      </c>
      <c r="O387" t="s">
        <v>1064</v>
      </c>
      <c r="P387" t="s">
        <v>1064</v>
      </c>
      <c r="Q387">
        <v>1</v>
      </c>
      <c r="W387">
        <v>0</v>
      </c>
      <c r="X387">
        <v>-1731369543</v>
      </c>
      <c r="Y387">
        <v>2.2400000000000002</v>
      </c>
      <c r="AA387">
        <v>1</v>
      </c>
      <c r="AB387">
        <v>0</v>
      </c>
      <c r="AC387">
        <v>0</v>
      </c>
      <c r="AD387">
        <v>0</v>
      </c>
      <c r="AE387">
        <v>1</v>
      </c>
      <c r="AF387">
        <v>0</v>
      </c>
      <c r="AG387">
        <v>0</v>
      </c>
      <c r="AH387">
        <v>0</v>
      </c>
      <c r="AI387">
        <v>1</v>
      </c>
      <c r="AJ387">
        <v>1</v>
      </c>
      <c r="AK387">
        <v>1</v>
      </c>
      <c r="AL387">
        <v>1</v>
      </c>
      <c r="AN387">
        <v>0</v>
      </c>
      <c r="AO387">
        <v>1</v>
      </c>
      <c r="AP387">
        <v>0</v>
      </c>
      <c r="AQ387">
        <v>0</v>
      </c>
      <c r="AR387">
        <v>0</v>
      </c>
      <c r="AS387" t="s">
        <v>3</v>
      </c>
      <c r="AT387">
        <v>2.2400000000000002</v>
      </c>
      <c r="AU387" t="s">
        <v>3</v>
      </c>
      <c r="AV387">
        <v>0</v>
      </c>
      <c r="AW387">
        <v>2</v>
      </c>
      <c r="AX387">
        <v>39487091</v>
      </c>
      <c r="AY387">
        <v>1</v>
      </c>
      <c r="AZ387">
        <v>0</v>
      </c>
      <c r="BA387">
        <v>374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>Y387*Source!I226</f>
        <v>2.2400000000000002</v>
      </c>
      <c r="CY387">
        <f t="shared" si="54"/>
        <v>1</v>
      </c>
      <c r="CZ387">
        <f t="shared" si="55"/>
        <v>1</v>
      </c>
      <c r="DA387">
        <f t="shared" si="56"/>
        <v>1</v>
      </c>
      <c r="DB387">
        <v>0</v>
      </c>
    </row>
    <row r="388" spans="1:106" x14ac:dyDescent="0.2">
      <c r="A388">
        <f>ROW(Source!A229)</f>
        <v>229</v>
      </c>
      <c r="B388">
        <v>39269648</v>
      </c>
      <c r="C388">
        <v>39270236</v>
      </c>
      <c r="D388">
        <v>37080781</v>
      </c>
      <c r="E388">
        <v>1</v>
      </c>
      <c r="F388">
        <v>1</v>
      </c>
      <c r="G388">
        <v>1</v>
      </c>
      <c r="H388">
        <v>1</v>
      </c>
      <c r="I388" t="s">
        <v>912</v>
      </c>
      <c r="J388" t="s">
        <v>3</v>
      </c>
      <c r="K388" t="s">
        <v>913</v>
      </c>
      <c r="L388">
        <v>1191</v>
      </c>
      <c r="N388">
        <v>1013</v>
      </c>
      <c r="O388" t="s">
        <v>878</v>
      </c>
      <c r="P388" t="s">
        <v>878</v>
      </c>
      <c r="Q388">
        <v>1</v>
      </c>
      <c r="W388">
        <v>0</v>
      </c>
      <c r="X388">
        <v>912892513</v>
      </c>
      <c r="Y388">
        <v>5.0599999999999996</v>
      </c>
      <c r="AA388">
        <v>0</v>
      </c>
      <c r="AB388">
        <v>0</v>
      </c>
      <c r="AC388">
        <v>0</v>
      </c>
      <c r="AD388">
        <v>60.31</v>
      </c>
      <c r="AE388">
        <v>0</v>
      </c>
      <c r="AF388">
        <v>0</v>
      </c>
      <c r="AG388">
        <v>0</v>
      </c>
      <c r="AH388">
        <v>9.92</v>
      </c>
      <c r="AI388">
        <v>1</v>
      </c>
      <c r="AJ388">
        <v>1</v>
      </c>
      <c r="AK388">
        <v>1</v>
      </c>
      <c r="AL388">
        <v>6.08</v>
      </c>
      <c r="AN388">
        <v>0</v>
      </c>
      <c r="AO388">
        <v>1</v>
      </c>
      <c r="AP388">
        <v>1</v>
      </c>
      <c r="AQ388">
        <v>0</v>
      </c>
      <c r="AR388">
        <v>0</v>
      </c>
      <c r="AS388" t="s">
        <v>3</v>
      </c>
      <c r="AT388">
        <v>4.4000000000000004</v>
      </c>
      <c r="AU388" t="s">
        <v>82</v>
      </c>
      <c r="AV388">
        <v>1</v>
      </c>
      <c r="AW388">
        <v>2</v>
      </c>
      <c r="AX388">
        <v>39270244</v>
      </c>
      <c r="AY388">
        <v>1</v>
      </c>
      <c r="AZ388">
        <v>0</v>
      </c>
      <c r="BA388">
        <v>375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>Y388*Source!I229</f>
        <v>2.024</v>
      </c>
      <c r="CY388">
        <f>AD388</f>
        <v>60.31</v>
      </c>
      <c r="CZ388">
        <f>AH388</f>
        <v>9.92</v>
      </c>
      <c r="DA388">
        <f>AL388</f>
        <v>6.08</v>
      </c>
      <c r="DB388">
        <v>0</v>
      </c>
    </row>
    <row r="389" spans="1:106" x14ac:dyDescent="0.2">
      <c r="A389">
        <f>ROW(Source!A229)</f>
        <v>229</v>
      </c>
      <c r="B389">
        <v>39269648</v>
      </c>
      <c r="C389">
        <v>39270236</v>
      </c>
      <c r="D389">
        <v>37064876</v>
      </c>
      <c r="E389">
        <v>1</v>
      </c>
      <c r="F389">
        <v>1</v>
      </c>
      <c r="G389">
        <v>1</v>
      </c>
      <c r="H389">
        <v>1</v>
      </c>
      <c r="I389" t="s">
        <v>879</v>
      </c>
      <c r="J389" t="s">
        <v>3</v>
      </c>
      <c r="K389" t="s">
        <v>880</v>
      </c>
      <c r="L389">
        <v>1191</v>
      </c>
      <c r="N389">
        <v>1013</v>
      </c>
      <c r="O389" t="s">
        <v>878</v>
      </c>
      <c r="P389" t="s">
        <v>878</v>
      </c>
      <c r="Q389">
        <v>1</v>
      </c>
      <c r="W389">
        <v>0</v>
      </c>
      <c r="X389">
        <v>-1417349443</v>
      </c>
      <c r="Y389">
        <v>0.01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1</v>
      </c>
      <c r="AJ389">
        <v>1</v>
      </c>
      <c r="AK389">
        <v>6.08</v>
      </c>
      <c r="AL389">
        <v>1</v>
      </c>
      <c r="AN389">
        <v>0</v>
      </c>
      <c r="AO389">
        <v>1</v>
      </c>
      <c r="AP389">
        <v>0</v>
      </c>
      <c r="AQ389">
        <v>0</v>
      </c>
      <c r="AR389">
        <v>0</v>
      </c>
      <c r="AS389" t="s">
        <v>3</v>
      </c>
      <c r="AT389">
        <v>0.01</v>
      </c>
      <c r="AU389" t="s">
        <v>3</v>
      </c>
      <c r="AV389">
        <v>2</v>
      </c>
      <c r="AW389">
        <v>2</v>
      </c>
      <c r="AX389">
        <v>39270245</v>
      </c>
      <c r="AY389">
        <v>1</v>
      </c>
      <c r="AZ389">
        <v>2048</v>
      </c>
      <c r="BA389">
        <v>376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>Y389*Source!I229</f>
        <v>4.0000000000000001E-3</v>
      </c>
      <c r="CY389">
        <f>AD389</f>
        <v>0</v>
      </c>
      <c r="CZ389">
        <f>AH389</f>
        <v>0</v>
      </c>
      <c r="DA389">
        <f>AL389</f>
        <v>1</v>
      </c>
      <c r="DB389">
        <v>0</v>
      </c>
    </row>
    <row r="390" spans="1:106" x14ac:dyDescent="0.2">
      <c r="A390">
        <f>ROW(Source!A229)</f>
        <v>229</v>
      </c>
      <c r="B390">
        <v>39269648</v>
      </c>
      <c r="C390">
        <v>39270236</v>
      </c>
      <c r="D390">
        <v>36883554</v>
      </c>
      <c r="E390">
        <v>1</v>
      </c>
      <c r="F390">
        <v>1</v>
      </c>
      <c r="G390">
        <v>1</v>
      </c>
      <c r="H390">
        <v>2</v>
      </c>
      <c r="I390" t="s">
        <v>895</v>
      </c>
      <c r="J390" t="s">
        <v>896</v>
      </c>
      <c r="K390" t="s">
        <v>897</v>
      </c>
      <c r="L390">
        <v>1368</v>
      </c>
      <c r="N390">
        <v>1011</v>
      </c>
      <c r="O390" t="s">
        <v>884</v>
      </c>
      <c r="P390" t="s">
        <v>884</v>
      </c>
      <c r="Q390">
        <v>1</v>
      </c>
      <c r="W390">
        <v>0</v>
      </c>
      <c r="X390">
        <v>1372534845</v>
      </c>
      <c r="Y390">
        <v>1.2500000000000001E-2</v>
      </c>
      <c r="AA390">
        <v>0</v>
      </c>
      <c r="AB390">
        <v>399.52</v>
      </c>
      <c r="AC390">
        <v>11.6</v>
      </c>
      <c r="AD390">
        <v>0</v>
      </c>
      <c r="AE390">
        <v>0</v>
      </c>
      <c r="AF390">
        <v>65.709999999999994</v>
      </c>
      <c r="AG390">
        <v>11.6</v>
      </c>
      <c r="AH390">
        <v>0</v>
      </c>
      <c r="AI390">
        <v>1</v>
      </c>
      <c r="AJ390">
        <v>6.08</v>
      </c>
      <c r="AK390">
        <v>1</v>
      </c>
      <c r="AL390">
        <v>1</v>
      </c>
      <c r="AN390">
        <v>0</v>
      </c>
      <c r="AO390">
        <v>1</v>
      </c>
      <c r="AP390">
        <v>1</v>
      </c>
      <c r="AQ390">
        <v>0</v>
      </c>
      <c r="AR390">
        <v>0</v>
      </c>
      <c r="AS390" t="s">
        <v>3</v>
      </c>
      <c r="AT390">
        <v>0.01</v>
      </c>
      <c r="AU390" t="s">
        <v>81</v>
      </c>
      <c r="AV390">
        <v>0</v>
      </c>
      <c r="AW390">
        <v>2</v>
      </c>
      <c r="AX390">
        <v>39270246</v>
      </c>
      <c r="AY390">
        <v>1</v>
      </c>
      <c r="AZ390">
        <v>0</v>
      </c>
      <c r="BA390">
        <v>377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>Y390*Source!I229</f>
        <v>5.000000000000001E-3</v>
      </c>
      <c r="CY390">
        <f>AB390</f>
        <v>399.52</v>
      </c>
      <c r="CZ390">
        <f>AF390</f>
        <v>65.709999999999994</v>
      </c>
      <c r="DA390">
        <f>AJ390</f>
        <v>6.08</v>
      </c>
      <c r="DB390">
        <v>0</v>
      </c>
    </row>
    <row r="391" spans="1:106" x14ac:dyDescent="0.2">
      <c r="A391">
        <f>ROW(Source!A229)</f>
        <v>229</v>
      </c>
      <c r="B391">
        <v>39269648</v>
      </c>
      <c r="C391">
        <v>39270236</v>
      </c>
      <c r="D391">
        <v>36804447</v>
      </c>
      <c r="E391">
        <v>1</v>
      </c>
      <c r="F391">
        <v>1</v>
      </c>
      <c r="G391">
        <v>1</v>
      </c>
      <c r="H391">
        <v>3</v>
      </c>
      <c r="I391" t="s">
        <v>904</v>
      </c>
      <c r="J391" t="s">
        <v>905</v>
      </c>
      <c r="K391" t="s">
        <v>906</v>
      </c>
      <c r="L391">
        <v>1348</v>
      </c>
      <c r="N391">
        <v>1009</v>
      </c>
      <c r="O391" t="s">
        <v>219</v>
      </c>
      <c r="P391" t="s">
        <v>219</v>
      </c>
      <c r="Q391">
        <v>1000</v>
      </c>
      <c r="W391">
        <v>0</v>
      </c>
      <c r="X391">
        <v>-437906794</v>
      </c>
      <c r="Y391">
        <v>4.0000000000000002E-4</v>
      </c>
      <c r="AA391">
        <v>54963.26</v>
      </c>
      <c r="AB391">
        <v>0</v>
      </c>
      <c r="AC391">
        <v>0</v>
      </c>
      <c r="AD391">
        <v>0</v>
      </c>
      <c r="AE391">
        <v>9040.01</v>
      </c>
      <c r="AF391">
        <v>0</v>
      </c>
      <c r="AG391">
        <v>0</v>
      </c>
      <c r="AH391">
        <v>0</v>
      </c>
      <c r="AI391">
        <v>6.08</v>
      </c>
      <c r="AJ391">
        <v>1</v>
      </c>
      <c r="AK391">
        <v>1</v>
      </c>
      <c r="AL391">
        <v>1</v>
      </c>
      <c r="AN391">
        <v>0</v>
      </c>
      <c r="AO391">
        <v>1</v>
      </c>
      <c r="AP391">
        <v>0</v>
      </c>
      <c r="AQ391">
        <v>0</v>
      </c>
      <c r="AR391">
        <v>0</v>
      </c>
      <c r="AS391" t="s">
        <v>3</v>
      </c>
      <c r="AT391">
        <v>4.0000000000000002E-4</v>
      </c>
      <c r="AU391" t="s">
        <v>3</v>
      </c>
      <c r="AV391">
        <v>0</v>
      </c>
      <c r="AW391">
        <v>2</v>
      </c>
      <c r="AX391">
        <v>39270247</v>
      </c>
      <c r="AY391">
        <v>1</v>
      </c>
      <c r="AZ391">
        <v>0</v>
      </c>
      <c r="BA391">
        <v>378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>Y391*Source!I229</f>
        <v>1.6000000000000001E-4</v>
      </c>
      <c r="CY391">
        <f>AA391</f>
        <v>54963.26</v>
      </c>
      <c r="CZ391">
        <f>AE391</f>
        <v>9040.01</v>
      </c>
      <c r="DA391">
        <f>AI391</f>
        <v>6.08</v>
      </c>
      <c r="DB391">
        <v>0</v>
      </c>
    </row>
    <row r="392" spans="1:106" x14ac:dyDescent="0.2">
      <c r="A392">
        <f>ROW(Source!A229)</f>
        <v>229</v>
      </c>
      <c r="B392">
        <v>39269648</v>
      </c>
      <c r="C392">
        <v>39270236</v>
      </c>
      <c r="D392">
        <v>36805330</v>
      </c>
      <c r="E392">
        <v>1</v>
      </c>
      <c r="F392">
        <v>1</v>
      </c>
      <c r="G392">
        <v>1</v>
      </c>
      <c r="H392">
        <v>3</v>
      </c>
      <c r="I392" t="s">
        <v>1151</v>
      </c>
      <c r="J392" t="s">
        <v>1152</v>
      </c>
      <c r="K392" t="s">
        <v>1153</v>
      </c>
      <c r="L392">
        <v>1346</v>
      </c>
      <c r="N392">
        <v>1009</v>
      </c>
      <c r="O392" t="s">
        <v>260</v>
      </c>
      <c r="P392" t="s">
        <v>260</v>
      </c>
      <c r="Q392">
        <v>1</v>
      </c>
      <c r="W392">
        <v>0</v>
      </c>
      <c r="X392">
        <v>-731615568</v>
      </c>
      <c r="Y392">
        <v>1.4</v>
      </c>
      <c r="AA392">
        <v>140.38999999999999</v>
      </c>
      <c r="AB392">
        <v>0</v>
      </c>
      <c r="AC392">
        <v>0</v>
      </c>
      <c r="AD392">
        <v>0</v>
      </c>
      <c r="AE392">
        <v>23.09</v>
      </c>
      <c r="AF392">
        <v>0</v>
      </c>
      <c r="AG392">
        <v>0</v>
      </c>
      <c r="AH392">
        <v>0</v>
      </c>
      <c r="AI392">
        <v>6.08</v>
      </c>
      <c r="AJ392">
        <v>1</v>
      </c>
      <c r="AK392">
        <v>1</v>
      </c>
      <c r="AL392">
        <v>1</v>
      </c>
      <c r="AN392">
        <v>0</v>
      </c>
      <c r="AO392">
        <v>1</v>
      </c>
      <c r="AP392">
        <v>0</v>
      </c>
      <c r="AQ392">
        <v>0</v>
      </c>
      <c r="AR392">
        <v>0</v>
      </c>
      <c r="AS392" t="s">
        <v>3</v>
      </c>
      <c r="AT392">
        <v>1.4</v>
      </c>
      <c r="AU392" t="s">
        <v>3</v>
      </c>
      <c r="AV392">
        <v>0</v>
      </c>
      <c r="AW392">
        <v>2</v>
      </c>
      <c r="AX392">
        <v>39270248</v>
      </c>
      <c r="AY392">
        <v>1</v>
      </c>
      <c r="AZ392">
        <v>0</v>
      </c>
      <c r="BA392">
        <v>379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>Y392*Source!I229</f>
        <v>0.55999999999999994</v>
      </c>
      <c r="CY392">
        <f>AA392</f>
        <v>140.38999999999999</v>
      </c>
      <c r="CZ392">
        <f>AE392</f>
        <v>23.09</v>
      </c>
      <c r="DA392">
        <f>AI392</f>
        <v>6.08</v>
      </c>
      <c r="DB392">
        <v>0</v>
      </c>
    </row>
    <row r="393" spans="1:106" x14ac:dyDescent="0.2">
      <c r="A393">
        <f>ROW(Source!A229)</f>
        <v>229</v>
      </c>
      <c r="B393">
        <v>39269648</v>
      </c>
      <c r="C393">
        <v>39270236</v>
      </c>
      <c r="D393">
        <v>36797892</v>
      </c>
      <c r="E393">
        <v>17</v>
      </c>
      <c r="F393">
        <v>1</v>
      </c>
      <c r="G393">
        <v>1</v>
      </c>
      <c r="H393">
        <v>3</v>
      </c>
      <c r="I393" t="s">
        <v>661</v>
      </c>
      <c r="J393" t="s">
        <v>3</v>
      </c>
      <c r="K393" t="s">
        <v>662</v>
      </c>
      <c r="L393">
        <v>1354</v>
      </c>
      <c r="N393">
        <v>1010</v>
      </c>
      <c r="O393" t="s">
        <v>94</v>
      </c>
      <c r="P393" t="s">
        <v>94</v>
      </c>
      <c r="Q393">
        <v>1</v>
      </c>
      <c r="W393">
        <v>0</v>
      </c>
      <c r="X393">
        <v>898442803</v>
      </c>
      <c r="Y393">
        <v>10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6.08</v>
      </c>
      <c r="AJ393">
        <v>1</v>
      </c>
      <c r="AK393">
        <v>1</v>
      </c>
      <c r="AL393">
        <v>1</v>
      </c>
      <c r="AN393">
        <v>0</v>
      </c>
      <c r="AO393">
        <v>0</v>
      </c>
      <c r="AP393">
        <v>0</v>
      </c>
      <c r="AQ393">
        <v>0</v>
      </c>
      <c r="AR393">
        <v>0</v>
      </c>
      <c r="AS393" t="s">
        <v>3</v>
      </c>
      <c r="AT393">
        <v>10</v>
      </c>
      <c r="AU393" t="s">
        <v>3</v>
      </c>
      <c r="AV393">
        <v>0</v>
      </c>
      <c r="AW393">
        <v>2</v>
      </c>
      <c r="AX393">
        <v>39270249</v>
      </c>
      <c r="AY393">
        <v>1</v>
      </c>
      <c r="AZ393">
        <v>0</v>
      </c>
      <c r="BA393">
        <v>380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>Y393*Source!I229</f>
        <v>4</v>
      </c>
      <c r="CY393">
        <f>AA393</f>
        <v>0</v>
      </c>
      <c r="CZ393">
        <f>AE393</f>
        <v>0</v>
      </c>
      <c r="DA393">
        <f>AI393</f>
        <v>6.08</v>
      </c>
      <c r="DB393">
        <v>0</v>
      </c>
    </row>
    <row r="394" spans="1:106" x14ac:dyDescent="0.2">
      <c r="A394">
        <f>ROW(Source!A229)</f>
        <v>229</v>
      </c>
      <c r="B394">
        <v>39269648</v>
      </c>
      <c r="C394">
        <v>39270236</v>
      </c>
      <c r="D394">
        <v>36848946</v>
      </c>
      <c r="E394">
        <v>1</v>
      </c>
      <c r="F394">
        <v>1</v>
      </c>
      <c r="G394">
        <v>1</v>
      </c>
      <c r="H394">
        <v>3</v>
      </c>
      <c r="I394" t="s">
        <v>657</v>
      </c>
      <c r="J394" t="s">
        <v>659</v>
      </c>
      <c r="K394" t="s">
        <v>658</v>
      </c>
      <c r="L394">
        <v>1354</v>
      </c>
      <c r="N394">
        <v>1010</v>
      </c>
      <c r="O394" t="s">
        <v>94</v>
      </c>
      <c r="P394" t="s">
        <v>94</v>
      </c>
      <c r="Q394">
        <v>1</v>
      </c>
      <c r="W394">
        <v>0</v>
      </c>
      <c r="X394">
        <v>1185258612</v>
      </c>
      <c r="Y394">
        <v>10</v>
      </c>
      <c r="AA394">
        <v>187.26</v>
      </c>
      <c r="AB394">
        <v>0</v>
      </c>
      <c r="AC394">
        <v>0</v>
      </c>
      <c r="AD394">
        <v>0</v>
      </c>
      <c r="AE394">
        <v>30.8</v>
      </c>
      <c r="AF394">
        <v>0</v>
      </c>
      <c r="AG394">
        <v>0</v>
      </c>
      <c r="AH394">
        <v>0</v>
      </c>
      <c r="AI394">
        <v>6.08</v>
      </c>
      <c r="AJ394">
        <v>1</v>
      </c>
      <c r="AK394">
        <v>1</v>
      </c>
      <c r="AL394">
        <v>1</v>
      </c>
      <c r="AN394">
        <v>0</v>
      </c>
      <c r="AO394">
        <v>0</v>
      </c>
      <c r="AP394">
        <v>0</v>
      </c>
      <c r="AQ394">
        <v>0</v>
      </c>
      <c r="AR394">
        <v>0</v>
      </c>
      <c r="AS394" t="s">
        <v>3</v>
      </c>
      <c r="AT394">
        <v>10</v>
      </c>
      <c r="AU394" t="s">
        <v>3</v>
      </c>
      <c r="AV394">
        <v>0</v>
      </c>
      <c r="AW394">
        <v>1</v>
      </c>
      <c r="AX394">
        <v>-1</v>
      </c>
      <c r="AY394">
        <v>0</v>
      </c>
      <c r="AZ394">
        <v>0</v>
      </c>
      <c r="BA394" t="s">
        <v>3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>Y394*Source!I229</f>
        <v>4</v>
      </c>
      <c r="CY394">
        <f>AA394</f>
        <v>187.26</v>
      </c>
      <c r="CZ394">
        <f>AE394</f>
        <v>30.8</v>
      </c>
      <c r="DA394">
        <f>AI394</f>
        <v>6.08</v>
      </c>
      <c r="DB394">
        <v>0</v>
      </c>
    </row>
    <row r="395" spans="1:106" x14ac:dyDescent="0.2">
      <c r="A395">
        <f>ROW(Source!A232)</f>
        <v>232</v>
      </c>
      <c r="B395">
        <v>39269648</v>
      </c>
      <c r="C395">
        <v>39270252</v>
      </c>
      <c r="D395">
        <v>37070495</v>
      </c>
      <c r="E395">
        <v>1</v>
      </c>
      <c r="F395">
        <v>1</v>
      </c>
      <c r="G395">
        <v>1</v>
      </c>
      <c r="H395">
        <v>1</v>
      </c>
      <c r="I395" t="s">
        <v>942</v>
      </c>
      <c r="J395" t="s">
        <v>3</v>
      </c>
      <c r="K395" t="s">
        <v>943</v>
      </c>
      <c r="L395">
        <v>1191</v>
      </c>
      <c r="N395">
        <v>1013</v>
      </c>
      <c r="O395" t="s">
        <v>878</v>
      </c>
      <c r="P395" t="s">
        <v>878</v>
      </c>
      <c r="Q395">
        <v>1</v>
      </c>
      <c r="W395">
        <v>0</v>
      </c>
      <c r="X395">
        <v>-784637506</v>
      </c>
      <c r="Y395">
        <v>6.6124999999999998</v>
      </c>
      <c r="AA395">
        <v>0</v>
      </c>
      <c r="AB395">
        <v>0</v>
      </c>
      <c r="AC395">
        <v>0</v>
      </c>
      <c r="AD395">
        <v>53.14</v>
      </c>
      <c r="AE395">
        <v>0</v>
      </c>
      <c r="AF395">
        <v>0</v>
      </c>
      <c r="AG395">
        <v>0</v>
      </c>
      <c r="AH395">
        <v>8.74</v>
      </c>
      <c r="AI395">
        <v>1</v>
      </c>
      <c r="AJ395">
        <v>1</v>
      </c>
      <c r="AK395">
        <v>1</v>
      </c>
      <c r="AL395">
        <v>6.08</v>
      </c>
      <c r="AN395">
        <v>0</v>
      </c>
      <c r="AO395">
        <v>1</v>
      </c>
      <c r="AP395">
        <v>1</v>
      </c>
      <c r="AQ395">
        <v>0</v>
      </c>
      <c r="AR395">
        <v>0</v>
      </c>
      <c r="AS395" t="s">
        <v>3</v>
      </c>
      <c r="AT395">
        <v>5.75</v>
      </c>
      <c r="AU395" t="s">
        <v>82</v>
      </c>
      <c r="AV395">
        <v>1</v>
      </c>
      <c r="AW395">
        <v>2</v>
      </c>
      <c r="AX395">
        <v>39270260</v>
      </c>
      <c r="AY395">
        <v>1</v>
      </c>
      <c r="AZ395">
        <v>0</v>
      </c>
      <c r="BA395">
        <v>381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>Y395*Source!I232</f>
        <v>8.305299999999999</v>
      </c>
      <c r="CY395">
        <f>AD395</f>
        <v>53.14</v>
      </c>
      <c r="CZ395">
        <f>AH395</f>
        <v>8.74</v>
      </c>
      <c r="DA395">
        <f>AL395</f>
        <v>6.08</v>
      </c>
      <c r="DB395">
        <v>0</v>
      </c>
    </row>
    <row r="396" spans="1:106" x14ac:dyDescent="0.2">
      <c r="A396">
        <f>ROW(Source!A232)</f>
        <v>232</v>
      </c>
      <c r="B396">
        <v>39269648</v>
      </c>
      <c r="C396">
        <v>39270252</v>
      </c>
      <c r="D396">
        <v>37064876</v>
      </c>
      <c r="E396">
        <v>1</v>
      </c>
      <c r="F396">
        <v>1</v>
      </c>
      <c r="G396">
        <v>1</v>
      </c>
      <c r="H396">
        <v>1</v>
      </c>
      <c r="I396" t="s">
        <v>879</v>
      </c>
      <c r="J396" t="s">
        <v>3</v>
      </c>
      <c r="K396" t="s">
        <v>880</v>
      </c>
      <c r="L396">
        <v>1191</v>
      </c>
      <c r="N396">
        <v>1013</v>
      </c>
      <c r="O396" t="s">
        <v>878</v>
      </c>
      <c r="P396" t="s">
        <v>878</v>
      </c>
      <c r="Q396">
        <v>1</v>
      </c>
      <c r="W396">
        <v>0</v>
      </c>
      <c r="X396">
        <v>-1417349443</v>
      </c>
      <c r="Y396">
        <v>0.01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1</v>
      </c>
      <c r="AJ396">
        <v>1</v>
      </c>
      <c r="AK396">
        <v>6.08</v>
      </c>
      <c r="AL396">
        <v>1</v>
      </c>
      <c r="AN396">
        <v>0</v>
      </c>
      <c r="AO396">
        <v>1</v>
      </c>
      <c r="AP396">
        <v>0</v>
      </c>
      <c r="AQ396">
        <v>0</v>
      </c>
      <c r="AR396">
        <v>0</v>
      </c>
      <c r="AS396" t="s">
        <v>3</v>
      </c>
      <c r="AT396">
        <v>0.01</v>
      </c>
      <c r="AU396" t="s">
        <v>3</v>
      </c>
      <c r="AV396">
        <v>2</v>
      </c>
      <c r="AW396">
        <v>2</v>
      </c>
      <c r="AX396">
        <v>39270261</v>
      </c>
      <c r="AY396">
        <v>1</v>
      </c>
      <c r="AZ396">
        <v>2048</v>
      </c>
      <c r="BA396">
        <v>382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>Y396*Source!I232</f>
        <v>1.256E-2</v>
      </c>
      <c r="CY396">
        <f>AD396</f>
        <v>0</v>
      </c>
      <c r="CZ396">
        <f>AH396</f>
        <v>0</v>
      </c>
      <c r="DA396">
        <f>AL396</f>
        <v>1</v>
      </c>
      <c r="DB396">
        <v>0</v>
      </c>
    </row>
    <row r="397" spans="1:106" x14ac:dyDescent="0.2">
      <c r="A397">
        <f>ROW(Source!A232)</f>
        <v>232</v>
      </c>
      <c r="B397">
        <v>39269648</v>
      </c>
      <c r="C397">
        <v>39270252</v>
      </c>
      <c r="D397">
        <v>36883554</v>
      </c>
      <c r="E397">
        <v>1</v>
      </c>
      <c r="F397">
        <v>1</v>
      </c>
      <c r="G397">
        <v>1</v>
      </c>
      <c r="H397">
        <v>2</v>
      </c>
      <c r="I397" t="s">
        <v>895</v>
      </c>
      <c r="J397" t="s">
        <v>896</v>
      </c>
      <c r="K397" t="s">
        <v>897</v>
      </c>
      <c r="L397">
        <v>1368</v>
      </c>
      <c r="N397">
        <v>1011</v>
      </c>
      <c r="O397" t="s">
        <v>884</v>
      </c>
      <c r="P397" t="s">
        <v>884</v>
      </c>
      <c r="Q397">
        <v>1</v>
      </c>
      <c r="W397">
        <v>0</v>
      </c>
      <c r="X397">
        <v>1372534845</v>
      </c>
      <c r="Y397">
        <v>1.2500000000000001E-2</v>
      </c>
      <c r="AA397">
        <v>0</v>
      </c>
      <c r="AB397">
        <v>399.52</v>
      </c>
      <c r="AC397">
        <v>11.6</v>
      </c>
      <c r="AD397">
        <v>0</v>
      </c>
      <c r="AE397">
        <v>0</v>
      </c>
      <c r="AF397">
        <v>65.709999999999994</v>
      </c>
      <c r="AG397">
        <v>11.6</v>
      </c>
      <c r="AH397">
        <v>0</v>
      </c>
      <c r="AI397">
        <v>1</v>
      </c>
      <c r="AJ397">
        <v>6.08</v>
      </c>
      <c r="AK397">
        <v>1</v>
      </c>
      <c r="AL397">
        <v>1</v>
      </c>
      <c r="AN397">
        <v>0</v>
      </c>
      <c r="AO397">
        <v>1</v>
      </c>
      <c r="AP397">
        <v>1</v>
      </c>
      <c r="AQ397">
        <v>0</v>
      </c>
      <c r="AR397">
        <v>0</v>
      </c>
      <c r="AS397" t="s">
        <v>3</v>
      </c>
      <c r="AT397">
        <v>0.01</v>
      </c>
      <c r="AU397" t="s">
        <v>81</v>
      </c>
      <c r="AV397">
        <v>0</v>
      </c>
      <c r="AW397">
        <v>2</v>
      </c>
      <c r="AX397">
        <v>39270262</v>
      </c>
      <c r="AY397">
        <v>1</v>
      </c>
      <c r="AZ397">
        <v>0</v>
      </c>
      <c r="BA397">
        <v>383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>Y397*Source!I232</f>
        <v>1.5700000000000002E-2</v>
      </c>
      <c r="CY397">
        <f>AB397</f>
        <v>399.52</v>
      </c>
      <c r="CZ397">
        <f>AF397</f>
        <v>65.709999999999994</v>
      </c>
      <c r="DA397">
        <f>AJ397</f>
        <v>6.08</v>
      </c>
      <c r="DB397">
        <v>0</v>
      </c>
    </row>
    <row r="398" spans="1:106" x14ac:dyDescent="0.2">
      <c r="A398">
        <f>ROW(Source!A232)</f>
        <v>232</v>
      </c>
      <c r="B398">
        <v>39269648</v>
      </c>
      <c r="C398">
        <v>39270252</v>
      </c>
      <c r="D398">
        <v>36804447</v>
      </c>
      <c r="E398">
        <v>1</v>
      </c>
      <c r="F398">
        <v>1</v>
      </c>
      <c r="G398">
        <v>1</v>
      </c>
      <c r="H398">
        <v>3</v>
      </c>
      <c r="I398" t="s">
        <v>904</v>
      </c>
      <c r="J398" t="s">
        <v>905</v>
      </c>
      <c r="K398" t="s">
        <v>906</v>
      </c>
      <c r="L398">
        <v>1348</v>
      </c>
      <c r="N398">
        <v>1009</v>
      </c>
      <c r="O398" t="s">
        <v>219</v>
      </c>
      <c r="P398" t="s">
        <v>219</v>
      </c>
      <c r="Q398">
        <v>1000</v>
      </c>
      <c r="W398">
        <v>0</v>
      </c>
      <c r="X398">
        <v>-437906794</v>
      </c>
      <c r="Y398">
        <v>2.0000000000000001E-4</v>
      </c>
      <c r="AA398">
        <v>54963.26</v>
      </c>
      <c r="AB398">
        <v>0</v>
      </c>
      <c r="AC398">
        <v>0</v>
      </c>
      <c r="AD398">
        <v>0</v>
      </c>
      <c r="AE398">
        <v>9040.01</v>
      </c>
      <c r="AF398">
        <v>0</v>
      </c>
      <c r="AG398">
        <v>0</v>
      </c>
      <c r="AH398">
        <v>0</v>
      </c>
      <c r="AI398">
        <v>6.08</v>
      </c>
      <c r="AJ398">
        <v>1</v>
      </c>
      <c r="AK398">
        <v>1</v>
      </c>
      <c r="AL398">
        <v>1</v>
      </c>
      <c r="AN398">
        <v>0</v>
      </c>
      <c r="AO398">
        <v>1</v>
      </c>
      <c r="AP398">
        <v>0</v>
      </c>
      <c r="AQ398">
        <v>0</v>
      </c>
      <c r="AR398">
        <v>0</v>
      </c>
      <c r="AS398" t="s">
        <v>3</v>
      </c>
      <c r="AT398">
        <v>2.0000000000000001E-4</v>
      </c>
      <c r="AU398" t="s">
        <v>3</v>
      </c>
      <c r="AV398">
        <v>0</v>
      </c>
      <c r="AW398">
        <v>2</v>
      </c>
      <c r="AX398">
        <v>39270263</v>
      </c>
      <c r="AY398">
        <v>1</v>
      </c>
      <c r="AZ398">
        <v>0</v>
      </c>
      <c r="BA398">
        <v>384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>Y398*Source!I232</f>
        <v>2.5120000000000003E-4</v>
      </c>
      <c r="CY398">
        <f>AA398</f>
        <v>54963.26</v>
      </c>
      <c r="CZ398">
        <f>AE398</f>
        <v>9040.01</v>
      </c>
      <c r="DA398">
        <f>AI398</f>
        <v>6.08</v>
      </c>
      <c r="DB398">
        <v>0</v>
      </c>
    </row>
    <row r="399" spans="1:106" x14ac:dyDescent="0.2">
      <c r="A399">
        <f>ROW(Source!A232)</f>
        <v>232</v>
      </c>
      <c r="B399">
        <v>39269648</v>
      </c>
      <c r="C399">
        <v>39270252</v>
      </c>
      <c r="D399">
        <v>36805330</v>
      </c>
      <c r="E399">
        <v>1</v>
      </c>
      <c r="F399">
        <v>1</v>
      </c>
      <c r="G399">
        <v>1</v>
      </c>
      <c r="H399">
        <v>3</v>
      </c>
      <c r="I399" t="s">
        <v>1151</v>
      </c>
      <c r="J399" t="s">
        <v>1152</v>
      </c>
      <c r="K399" t="s">
        <v>1153</v>
      </c>
      <c r="L399">
        <v>1346</v>
      </c>
      <c r="N399">
        <v>1009</v>
      </c>
      <c r="O399" t="s">
        <v>260</v>
      </c>
      <c r="P399" t="s">
        <v>260</v>
      </c>
      <c r="Q399">
        <v>1</v>
      </c>
      <c r="W399">
        <v>0</v>
      </c>
      <c r="X399">
        <v>-731615568</v>
      </c>
      <c r="Y399">
        <v>0.08</v>
      </c>
      <c r="AA399">
        <v>140.38999999999999</v>
      </c>
      <c r="AB399">
        <v>0</v>
      </c>
      <c r="AC399">
        <v>0</v>
      </c>
      <c r="AD399">
        <v>0</v>
      </c>
      <c r="AE399">
        <v>23.09</v>
      </c>
      <c r="AF399">
        <v>0</v>
      </c>
      <c r="AG399">
        <v>0</v>
      </c>
      <c r="AH399">
        <v>0</v>
      </c>
      <c r="AI399">
        <v>6.08</v>
      </c>
      <c r="AJ399">
        <v>1</v>
      </c>
      <c r="AK399">
        <v>1</v>
      </c>
      <c r="AL399">
        <v>1</v>
      </c>
      <c r="AN399">
        <v>0</v>
      </c>
      <c r="AO399">
        <v>1</v>
      </c>
      <c r="AP399">
        <v>0</v>
      </c>
      <c r="AQ399">
        <v>0</v>
      </c>
      <c r="AR399">
        <v>0</v>
      </c>
      <c r="AS399" t="s">
        <v>3</v>
      </c>
      <c r="AT399">
        <v>0.08</v>
      </c>
      <c r="AU399" t="s">
        <v>3</v>
      </c>
      <c r="AV399">
        <v>0</v>
      </c>
      <c r="AW399">
        <v>2</v>
      </c>
      <c r="AX399">
        <v>39270264</v>
      </c>
      <c r="AY399">
        <v>1</v>
      </c>
      <c r="AZ399">
        <v>0</v>
      </c>
      <c r="BA399">
        <v>385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>Y399*Source!I232</f>
        <v>0.10048</v>
      </c>
      <c r="CY399">
        <f>AA399</f>
        <v>140.38999999999999</v>
      </c>
      <c r="CZ399">
        <f>AE399</f>
        <v>23.09</v>
      </c>
      <c r="DA399">
        <f>AI399</f>
        <v>6.08</v>
      </c>
      <c r="DB399">
        <v>0</v>
      </c>
    </row>
    <row r="400" spans="1:106" x14ac:dyDescent="0.2">
      <c r="A400">
        <f>ROW(Source!A232)</f>
        <v>232</v>
      </c>
      <c r="B400">
        <v>39269648</v>
      </c>
      <c r="C400">
        <v>39270252</v>
      </c>
      <c r="D400">
        <v>36848979</v>
      </c>
      <c r="E400">
        <v>1</v>
      </c>
      <c r="F400">
        <v>1</v>
      </c>
      <c r="G400">
        <v>1</v>
      </c>
      <c r="H400">
        <v>3</v>
      </c>
      <c r="I400" t="s">
        <v>668</v>
      </c>
      <c r="J400" t="s">
        <v>670</v>
      </c>
      <c r="K400" t="s">
        <v>669</v>
      </c>
      <c r="L400">
        <v>1354</v>
      </c>
      <c r="N400">
        <v>1010</v>
      </c>
      <c r="O400" t="s">
        <v>94</v>
      </c>
      <c r="P400" t="s">
        <v>94</v>
      </c>
      <c r="Q400">
        <v>1</v>
      </c>
      <c r="W400">
        <v>0</v>
      </c>
      <c r="X400">
        <v>-398086858</v>
      </c>
      <c r="Y400">
        <v>1.592357</v>
      </c>
      <c r="AA400">
        <v>500.63</v>
      </c>
      <c r="AB400">
        <v>0</v>
      </c>
      <c r="AC400">
        <v>0</v>
      </c>
      <c r="AD400">
        <v>0</v>
      </c>
      <c r="AE400">
        <v>82.34</v>
      </c>
      <c r="AF400">
        <v>0</v>
      </c>
      <c r="AG400">
        <v>0</v>
      </c>
      <c r="AH400">
        <v>0</v>
      </c>
      <c r="AI400">
        <v>6.08</v>
      </c>
      <c r="AJ400">
        <v>1</v>
      </c>
      <c r="AK400">
        <v>1</v>
      </c>
      <c r="AL400">
        <v>1</v>
      </c>
      <c r="AN400">
        <v>0</v>
      </c>
      <c r="AO400">
        <v>0</v>
      </c>
      <c r="AP400">
        <v>0</v>
      </c>
      <c r="AQ400">
        <v>0</v>
      </c>
      <c r="AR400">
        <v>0</v>
      </c>
      <c r="AS400" t="s">
        <v>3</v>
      </c>
      <c r="AT400">
        <v>1.592357</v>
      </c>
      <c r="AU400" t="s">
        <v>3</v>
      </c>
      <c r="AV400">
        <v>0</v>
      </c>
      <c r="AW400">
        <v>1</v>
      </c>
      <c r="AX400">
        <v>-1</v>
      </c>
      <c r="AY400">
        <v>0</v>
      </c>
      <c r="AZ400">
        <v>0</v>
      </c>
      <c r="BA400" t="s">
        <v>3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>Y400*Source!I232</f>
        <v>2.000000392</v>
      </c>
      <c r="CY400">
        <f>AA400</f>
        <v>500.63</v>
      </c>
      <c r="CZ400">
        <f>AE400</f>
        <v>82.34</v>
      </c>
      <c r="DA400">
        <f>AI400</f>
        <v>6.08</v>
      </c>
      <c r="DB400">
        <v>0</v>
      </c>
    </row>
    <row r="401" spans="1:106" x14ac:dyDescent="0.2">
      <c r="A401">
        <f>ROW(Source!A232)</f>
        <v>232</v>
      </c>
      <c r="B401">
        <v>39269648</v>
      </c>
      <c r="C401">
        <v>39270252</v>
      </c>
      <c r="D401">
        <v>36797889</v>
      </c>
      <c r="E401">
        <v>17</v>
      </c>
      <c r="F401">
        <v>1</v>
      </c>
      <c r="G401">
        <v>1</v>
      </c>
      <c r="H401">
        <v>3</v>
      </c>
      <c r="I401" t="s">
        <v>672</v>
      </c>
      <c r="J401" t="s">
        <v>3</v>
      </c>
      <c r="K401" t="s">
        <v>673</v>
      </c>
      <c r="L401">
        <v>1327</v>
      </c>
      <c r="N401">
        <v>1005</v>
      </c>
      <c r="O401" t="s">
        <v>79</v>
      </c>
      <c r="P401" t="s">
        <v>79</v>
      </c>
      <c r="Q401">
        <v>1</v>
      </c>
      <c r="W401">
        <v>0</v>
      </c>
      <c r="X401">
        <v>-896561317</v>
      </c>
      <c r="Y401">
        <v>1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6.08</v>
      </c>
      <c r="AJ401">
        <v>1</v>
      </c>
      <c r="AK401">
        <v>1</v>
      </c>
      <c r="AL401">
        <v>1</v>
      </c>
      <c r="AN401">
        <v>0</v>
      </c>
      <c r="AO401">
        <v>0</v>
      </c>
      <c r="AP401">
        <v>0</v>
      </c>
      <c r="AQ401">
        <v>0</v>
      </c>
      <c r="AR401">
        <v>0</v>
      </c>
      <c r="AS401" t="s">
        <v>3</v>
      </c>
      <c r="AT401">
        <v>1</v>
      </c>
      <c r="AU401" t="s">
        <v>3</v>
      </c>
      <c r="AV401">
        <v>0</v>
      </c>
      <c r="AW401">
        <v>2</v>
      </c>
      <c r="AX401">
        <v>39270265</v>
      </c>
      <c r="AY401">
        <v>1</v>
      </c>
      <c r="AZ401">
        <v>0</v>
      </c>
      <c r="BA401">
        <v>386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>Y401*Source!I232</f>
        <v>1.256</v>
      </c>
      <c r="CY401">
        <f>AA401</f>
        <v>0</v>
      </c>
      <c r="CZ401">
        <f>AE401</f>
        <v>0</v>
      </c>
      <c r="DA401">
        <f>AI401</f>
        <v>6.08</v>
      </c>
      <c r="DB401">
        <v>0</v>
      </c>
    </row>
    <row r="402" spans="1:106" x14ac:dyDescent="0.2">
      <c r="A402">
        <f>ROW(Source!A235)</f>
        <v>235</v>
      </c>
      <c r="B402">
        <v>39269648</v>
      </c>
      <c r="C402">
        <v>39270268</v>
      </c>
      <c r="D402">
        <v>37064978</v>
      </c>
      <c r="E402">
        <v>1</v>
      </c>
      <c r="F402">
        <v>1</v>
      </c>
      <c r="G402">
        <v>1</v>
      </c>
      <c r="H402">
        <v>1</v>
      </c>
      <c r="I402" t="s">
        <v>1076</v>
      </c>
      <c r="J402" t="s">
        <v>3</v>
      </c>
      <c r="K402" t="s">
        <v>1077</v>
      </c>
      <c r="L402">
        <v>1191</v>
      </c>
      <c r="N402">
        <v>1013</v>
      </c>
      <c r="O402" t="s">
        <v>878</v>
      </c>
      <c r="P402" t="s">
        <v>878</v>
      </c>
      <c r="Q402">
        <v>1</v>
      </c>
      <c r="W402">
        <v>0</v>
      </c>
      <c r="X402">
        <v>-719309759</v>
      </c>
      <c r="Y402">
        <v>1.472</v>
      </c>
      <c r="AA402">
        <v>0</v>
      </c>
      <c r="AB402">
        <v>0</v>
      </c>
      <c r="AC402">
        <v>0</v>
      </c>
      <c r="AD402">
        <v>53.87</v>
      </c>
      <c r="AE402">
        <v>0</v>
      </c>
      <c r="AF402">
        <v>0</v>
      </c>
      <c r="AG402">
        <v>0</v>
      </c>
      <c r="AH402">
        <v>8.86</v>
      </c>
      <c r="AI402">
        <v>1</v>
      </c>
      <c r="AJ402">
        <v>1</v>
      </c>
      <c r="AK402">
        <v>1</v>
      </c>
      <c r="AL402">
        <v>6.08</v>
      </c>
      <c r="AN402">
        <v>0</v>
      </c>
      <c r="AO402">
        <v>1</v>
      </c>
      <c r="AP402">
        <v>1</v>
      </c>
      <c r="AQ402">
        <v>0</v>
      </c>
      <c r="AR402">
        <v>0</v>
      </c>
      <c r="AS402" t="s">
        <v>3</v>
      </c>
      <c r="AT402">
        <v>1.28</v>
      </c>
      <c r="AU402" t="s">
        <v>82</v>
      </c>
      <c r="AV402">
        <v>1</v>
      </c>
      <c r="AW402">
        <v>2</v>
      </c>
      <c r="AX402">
        <v>39270277</v>
      </c>
      <c r="AY402">
        <v>1</v>
      </c>
      <c r="AZ402">
        <v>0</v>
      </c>
      <c r="BA402">
        <v>387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>Y402*Source!I235</f>
        <v>1.472</v>
      </c>
      <c r="CY402">
        <f>AD402</f>
        <v>53.87</v>
      </c>
      <c r="CZ402">
        <f>AH402</f>
        <v>8.86</v>
      </c>
      <c r="DA402">
        <f>AL402</f>
        <v>6.08</v>
      </c>
      <c r="DB402">
        <v>0</v>
      </c>
    </row>
    <row r="403" spans="1:106" x14ac:dyDescent="0.2">
      <c r="A403">
        <f>ROW(Source!A235)</f>
        <v>235</v>
      </c>
      <c r="B403">
        <v>39269648</v>
      </c>
      <c r="C403">
        <v>39270268</v>
      </c>
      <c r="D403">
        <v>37064876</v>
      </c>
      <c r="E403">
        <v>1</v>
      </c>
      <c r="F403">
        <v>1</v>
      </c>
      <c r="G403">
        <v>1</v>
      </c>
      <c r="H403">
        <v>1</v>
      </c>
      <c r="I403" t="s">
        <v>879</v>
      </c>
      <c r="J403" t="s">
        <v>3</v>
      </c>
      <c r="K403" t="s">
        <v>880</v>
      </c>
      <c r="L403">
        <v>1191</v>
      </c>
      <c r="N403">
        <v>1013</v>
      </c>
      <c r="O403" t="s">
        <v>878</v>
      </c>
      <c r="P403" t="s">
        <v>878</v>
      </c>
      <c r="Q403">
        <v>1</v>
      </c>
      <c r="W403">
        <v>0</v>
      </c>
      <c r="X403">
        <v>-1417349443</v>
      </c>
      <c r="Y403">
        <v>0.01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1</v>
      </c>
      <c r="AJ403">
        <v>1</v>
      </c>
      <c r="AK403">
        <v>6.08</v>
      </c>
      <c r="AL403">
        <v>1</v>
      </c>
      <c r="AN403">
        <v>0</v>
      </c>
      <c r="AO403">
        <v>1</v>
      </c>
      <c r="AP403">
        <v>0</v>
      </c>
      <c r="AQ403">
        <v>0</v>
      </c>
      <c r="AR403">
        <v>0</v>
      </c>
      <c r="AS403" t="s">
        <v>3</v>
      </c>
      <c r="AT403">
        <v>0.01</v>
      </c>
      <c r="AU403" t="s">
        <v>3</v>
      </c>
      <c r="AV403">
        <v>2</v>
      </c>
      <c r="AW403">
        <v>2</v>
      </c>
      <c r="AX403">
        <v>39270278</v>
      </c>
      <c r="AY403">
        <v>1</v>
      </c>
      <c r="AZ403">
        <v>2048</v>
      </c>
      <c r="BA403">
        <v>388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>Y403*Source!I235</f>
        <v>0.01</v>
      </c>
      <c r="CY403">
        <f>AD403</f>
        <v>0</v>
      </c>
      <c r="CZ403">
        <f>AH403</f>
        <v>0</v>
      </c>
      <c r="DA403">
        <f>AL403</f>
        <v>1</v>
      </c>
      <c r="DB403">
        <v>0</v>
      </c>
    </row>
    <row r="404" spans="1:106" x14ac:dyDescent="0.2">
      <c r="A404">
        <f>ROW(Source!A235)</f>
        <v>235</v>
      </c>
      <c r="B404">
        <v>39269648</v>
      </c>
      <c r="C404">
        <v>39270268</v>
      </c>
      <c r="D404">
        <v>36882338</v>
      </c>
      <c r="E404">
        <v>1</v>
      </c>
      <c r="F404">
        <v>1</v>
      </c>
      <c r="G404">
        <v>1</v>
      </c>
      <c r="H404">
        <v>2</v>
      </c>
      <c r="I404" t="s">
        <v>1142</v>
      </c>
      <c r="J404" t="s">
        <v>1143</v>
      </c>
      <c r="K404" t="s">
        <v>1144</v>
      </c>
      <c r="L404">
        <v>1368</v>
      </c>
      <c r="N404">
        <v>1011</v>
      </c>
      <c r="O404" t="s">
        <v>884</v>
      </c>
      <c r="P404" t="s">
        <v>884</v>
      </c>
      <c r="Q404">
        <v>1</v>
      </c>
      <c r="W404">
        <v>0</v>
      </c>
      <c r="X404">
        <v>1373224040</v>
      </c>
      <c r="Y404">
        <v>0.4</v>
      </c>
      <c r="AA404">
        <v>0</v>
      </c>
      <c r="AB404">
        <v>18.97</v>
      </c>
      <c r="AC404">
        <v>0</v>
      </c>
      <c r="AD404">
        <v>0</v>
      </c>
      <c r="AE404">
        <v>0</v>
      </c>
      <c r="AF404">
        <v>3.12</v>
      </c>
      <c r="AG404">
        <v>0</v>
      </c>
      <c r="AH404">
        <v>0</v>
      </c>
      <c r="AI404">
        <v>1</v>
      </c>
      <c r="AJ404">
        <v>6.08</v>
      </c>
      <c r="AK404">
        <v>1</v>
      </c>
      <c r="AL404">
        <v>1</v>
      </c>
      <c r="AN404">
        <v>0</v>
      </c>
      <c r="AO404">
        <v>1</v>
      </c>
      <c r="AP404">
        <v>1</v>
      </c>
      <c r="AQ404">
        <v>0</v>
      </c>
      <c r="AR404">
        <v>0</v>
      </c>
      <c r="AS404" t="s">
        <v>3</v>
      </c>
      <c r="AT404">
        <v>0.32</v>
      </c>
      <c r="AU404" t="s">
        <v>81</v>
      </c>
      <c r="AV404">
        <v>0</v>
      </c>
      <c r="AW404">
        <v>2</v>
      </c>
      <c r="AX404">
        <v>39270279</v>
      </c>
      <c r="AY404">
        <v>1</v>
      </c>
      <c r="AZ404">
        <v>0</v>
      </c>
      <c r="BA404">
        <v>389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>Y404*Source!I235</f>
        <v>0.4</v>
      </c>
      <c r="CY404">
        <f>AB404</f>
        <v>18.97</v>
      </c>
      <c r="CZ404">
        <f>AF404</f>
        <v>3.12</v>
      </c>
      <c r="DA404">
        <f>AJ404</f>
        <v>6.08</v>
      </c>
      <c r="DB404">
        <v>0</v>
      </c>
    </row>
    <row r="405" spans="1:106" x14ac:dyDescent="0.2">
      <c r="A405">
        <f>ROW(Source!A235)</f>
        <v>235</v>
      </c>
      <c r="B405">
        <v>39269648</v>
      </c>
      <c r="C405">
        <v>39270268</v>
      </c>
      <c r="D405">
        <v>36883554</v>
      </c>
      <c r="E405">
        <v>1</v>
      </c>
      <c r="F405">
        <v>1</v>
      </c>
      <c r="G405">
        <v>1</v>
      </c>
      <c r="H405">
        <v>2</v>
      </c>
      <c r="I405" t="s">
        <v>895</v>
      </c>
      <c r="J405" t="s">
        <v>896</v>
      </c>
      <c r="K405" t="s">
        <v>897</v>
      </c>
      <c r="L405">
        <v>1368</v>
      </c>
      <c r="N405">
        <v>1011</v>
      </c>
      <c r="O405" t="s">
        <v>884</v>
      </c>
      <c r="P405" t="s">
        <v>884</v>
      </c>
      <c r="Q405">
        <v>1</v>
      </c>
      <c r="W405">
        <v>0</v>
      </c>
      <c r="X405">
        <v>1372534845</v>
      </c>
      <c r="Y405">
        <v>1.2500000000000001E-2</v>
      </c>
      <c r="AA405">
        <v>0</v>
      </c>
      <c r="AB405">
        <v>399.52</v>
      </c>
      <c r="AC405">
        <v>11.6</v>
      </c>
      <c r="AD405">
        <v>0</v>
      </c>
      <c r="AE405">
        <v>0</v>
      </c>
      <c r="AF405">
        <v>65.709999999999994</v>
      </c>
      <c r="AG405">
        <v>11.6</v>
      </c>
      <c r="AH405">
        <v>0</v>
      </c>
      <c r="AI405">
        <v>1</v>
      </c>
      <c r="AJ405">
        <v>6.08</v>
      </c>
      <c r="AK405">
        <v>1</v>
      </c>
      <c r="AL405">
        <v>1</v>
      </c>
      <c r="AN405">
        <v>0</v>
      </c>
      <c r="AO405">
        <v>1</v>
      </c>
      <c r="AP405">
        <v>1</v>
      </c>
      <c r="AQ405">
        <v>0</v>
      </c>
      <c r="AR405">
        <v>0</v>
      </c>
      <c r="AS405" t="s">
        <v>3</v>
      </c>
      <c r="AT405">
        <v>0.01</v>
      </c>
      <c r="AU405" t="s">
        <v>81</v>
      </c>
      <c r="AV405">
        <v>0</v>
      </c>
      <c r="AW405">
        <v>2</v>
      </c>
      <c r="AX405">
        <v>39270280</v>
      </c>
      <c r="AY405">
        <v>1</v>
      </c>
      <c r="AZ405">
        <v>0</v>
      </c>
      <c r="BA405">
        <v>390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>Y405*Source!I235</f>
        <v>1.2500000000000001E-2</v>
      </c>
      <c r="CY405">
        <f>AB405</f>
        <v>399.52</v>
      </c>
      <c r="CZ405">
        <f>AF405</f>
        <v>65.709999999999994</v>
      </c>
      <c r="DA405">
        <f>AJ405</f>
        <v>6.08</v>
      </c>
      <c r="DB405">
        <v>0</v>
      </c>
    </row>
    <row r="406" spans="1:106" x14ac:dyDescent="0.2">
      <c r="A406">
        <f>ROW(Source!A235)</f>
        <v>235</v>
      </c>
      <c r="B406">
        <v>39269648</v>
      </c>
      <c r="C406">
        <v>39270268</v>
      </c>
      <c r="D406">
        <v>36804447</v>
      </c>
      <c r="E406">
        <v>1</v>
      </c>
      <c r="F406">
        <v>1</v>
      </c>
      <c r="G406">
        <v>1</v>
      </c>
      <c r="H406">
        <v>3</v>
      </c>
      <c r="I406" t="s">
        <v>904</v>
      </c>
      <c r="J406" t="s">
        <v>905</v>
      </c>
      <c r="K406" t="s">
        <v>906</v>
      </c>
      <c r="L406">
        <v>1348</v>
      </c>
      <c r="N406">
        <v>1009</v>
      </c>
      <c r="O406" t="s">
        <v>219</v>
      </c>
      <c r="P406" t="s">
        <v>219</v>
      </c>
      <c r="Q406">
        <v>1000</v>
      </c>
      <c r="W406">
        <v>0</v>
      </c>
      <c r="X406">
        <v>-437906794</v>
      </c>
      <c r="Y406">
        <v>2.0000000000000001E-4</v>
      </c>
      <c r="AA406">
        <v>54963.26</v>
      </c>
      <c r="AB406">
        <v>0</v>
      </c>
      <c r="AC406">
        <v>0</v>
      </c>
      <c r="AD406">
        <v>0</v>
      </c>
      <c r="AE406">
        <v>9040.01</v>
      </c>
      <c r="AF406">
        <v>0</v>
      </c>
      <c r="AG406">
        <v>0</v>
      </c>
      <c r="AH406">
        <v>0</v>
      </c>
      <c r="AI406">
        <v>6.08</v>
      </c>
      <c r="AJ406">
        <v>1</v>
      </c>
      <c r="AK406">
        <v>1</v>
      </c>
      <c r="AL406">
        <v>1</v>
      </c>
      <c r="AN406">
        <v>0</v>
      </c>
      <c r="AO406">
        <v>1</v>
      </c>
      <c r="AP406">
        <v>0</v>
      </c>
      <c r="AQ406">
        <v>0</v>
      </c>
      <c r="AR406">
        <v>0</v>
      </c>
      <c r="AS406" t="s">
        <v>3</v>
      </c>
      <c r="AT406">
        <v>2.0000000000000001E-4</v>
      </c>
      <c r="AU406" t="s">
        <v>3</v>
      </c>
      <c r="AV406">
        <v>0</v>
      </c>
      <c r="AW406">
        <v>2</v>
      </c>
      <c r="AX406">
        <v>39270281</v>
      </c>
      <c r="AY406">
        <v>1</v>
      </c>
      <c r="AZ406">
        <v>0</v>
      </c>
      <c r="BA406">
        <v>391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>Y406*Source!I235</f>
        <v>2.0000000000000001E-4</v>
      </c>
      <c r="CY406">
        <f>AA406</f>
        <v>54963.26</v>
      </c>
      <c r="CZ406">
        <f>AE406</f>
        <v>9040.01</v>
      </c>
      <c r="DA406">
        <f>AI406</f>
        <v>6.08</v>
      </c>
      <c r="DB406">
        <v>0</v>
      </c>
    </row>
    <row r="407" spans="1:106" x14ac:dyDescent="0.2">
      <c r="A407">
        <f>ROW(Source!A235)</f>
        <v>235</v>
      </c>
      <c r="B407">
        <v>39269648</v>
      </c>
      <c r="C407">
        <v>39270268</v>
      </c>
      <c r="D407">
        <v>36805330</v>
      </c>
      <c r="E407">
        <v>1</v>
      </c>
      <c r="F407">
        <v>1</v>
      </c>
      <c r="G407">
        <v>1</v>
      </c>
      <c r="H407">
        <v>3</v>
      </c>
      <c r="I407" t="s">
        <v>1151</v>
      </c>
      <c r="J407" t="s">
        <v>1152</v>
      </c>
      <c r="K407" t="s">
        <v>1153</v>
      </c>
      <c r="L407">
        <v>1346</v>
      </c>
      <c r="N407">
        <v>1009</v>
      </c>
      <c r="O407" t="s">
        <v>260</v>
      </c>
      <c r="P407" t="s">
        <v>260</v>
      </c>
      <c r="Q407">
        <v>1</v>
      </c>
      <c r="W407">
        <v>0</v>
      </c>
      <c r="X407">
        <v>-731615568</v>
      </c>
      <c r="Y407">
        <v>0.34399999999999997</v>
      </c>
      <c r="AA407">
        <v>140.38999999999999</v>
      </c>
      <c r="AB407">
        <v>0</v>
      </c>
      <c r="AC407">
        <v>0</v>
      </c>
      <c r="AD407">
        <v>0</v>
      </c>
      <c r="AE407">
        <v>23.09</v>
      </c>
      <c r="AF407">
        <v>0</v>
      </c>
      <c r="AG407">
        <v>0</v>
      </c>
      <c r="AH407">
        <v>0</v>
      </c>
      <c r="AI407">
        <v>6.08</v>
      </c>
      <c r="AJ407">
        <v>1</v>
      </c>
      <c r="AK407">
        <v>1</v>
      </c>
      <c r="AL407">
        <v>1</v>
      </c>
      <c r="AN407">
        <v>0</v>
      </c>
      <c r="AO407">
        <v>1</v>
      </c>
      <c r="AP407">
        <v>0</v>
      </c>
      <c r="AQ407">
        <v>0</v>
      </c>
      <c r="AR407">
        <v>0</v>
      </c>
      <c r="AS407" t="s">
        <v>3</v>
      </c>
      <c r="AT407">
        <v>0.34399999999999997</v>
      </c>
      <c r="AU407" t="s">
        <v>3</v>
      </c>
      <c r="AV407">
        <v>0</v>
      </c>
      <c r="AW407">
        <v>2</v>
      </c>
      <c r="AX407">
        <v>39270282</v>
      </c>
      <c r="AY407">
        <v>1</v>
      </c>
      <c r="AZ407">
        <v>0</v>
      </c>
      <c r="BA407">
        <v>392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>Y407*Source!I235</f>
        <v>0.34399999999999997</v>
      </c>
      <c r="CY407">
        <f>AA407</f>
        <v>140.38999999999999</v>
      </c>
      <c r="CZ407">
        <f>AE407</f>
        <v>23.09</v>
      </c>
      <c r="DA407">
        <f>AI407</f>
        <v>6.08</v>
      </c>
      <c r="DB407">
        <v>0</v>
      </c>
    </row>
    <row r="408" spans="1:106" x14ac:dyDescent="0.2">
      <c r="A408">
        <f>ROW(Source!A235)</f>
        <v>235</v>
      </c>
      <c r="B408">
        <v>39269648</v>
      </c>
      <c r="C408">
        <v>39270268</v>
      </c>
      <c r="D408">
        <v>36850280</v>
      </c>
      <c r="E408">
        <v>1</v>
      </c>
      <c r="F408">
        <v>1</v>
      </c>
      <c r="G408">
        <v>1</v>
      </c>
      <c r="H408">
        <v>3</v>
      </c>
      <c r="I408" t="s">
        <v>679</v>
      </c>
      <c r="J408" t="s">
        <v>681</v>
      </c>
      <c r="K408" t="s">
        <v>680</v>
      </c>
      <c r="L408">
        <v>1354</v>
      </c>
      <c r="N408">
        <v>1010</v>
      </c>
      <c r="O408" t="s">
        <v>94</v>
      </c>
      <c r="P408" t="s">
        <v>94</v>
      </c>
      <c r="Q408">
        <v>1</v>
      </c>
      <c r="W408">
        <v>0</v>
      </c>
      <c r="X408">
        <v>-819336788</v>
      </c>
      <c r="Y408">
        <v>1</v>
      </c>
      <c r="AA408">
        <v>2528.12</v>
      </c>
      <c r="AB408">
        <v>0</v>
      </c>
      <c r="AC408">
        <v>0</v>
      </c>
      <c r="AD408">
        <v>0</v>
      </c>
      <c r="AE408">
        <v>415.81</v>
      </c>
      <c r="AF408">
        <v>0</v>
      </c>
      <c r="AG408">
        <v>0</v>
      </c>
      <c r="AH408">
        <v>0</v>
      </c>
      <c r="AI408">
        <v>6.08</v>
      </c>
      <c r="AJ408">
        <v>1</v>
      </c>
      <c r="AK408">
        <v>1</v>
      </c>
      <c r="AL408">
        <v>1</v>
      </c>
      <c r="AN408">
        <v>0</v>
      </c>
      <c r="AO408">
        <v>0</v>
      </c>
      <c r="AP408">
        <v>0</v>
      </c>
      <c r="AQ408">
        <v>0</v>
      </c>
      <c r="AR408">
        <v>0</v>
      </c>
      <c r="AS408" t="s">
        <v>3</v>
      </c>
      <c r="AT408">
        <v>1</v>
      </c>
      <c r="AU408" t="s">
        <v>3</v>
      </c>
      <c r="AV408">
        <v>0</v>
      </c>
      <c r="AW408">
        <v>1</v>
      </c>
      <c r="AX408">
        <v>-1</v>
      </c>
      <c r="AY408">
        <v>0</v>
      </c>
      <c r="AZ408">
        <v>0</v>
      </c>
      <c r="BA408" t="s">
        <v>3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>Y408*Source!I235</f>
        <v>1</v>
      </c>
      <c r="CY408">
        <f>AA408</f>
        <v>2528.12</v>
      </c>
      <c r="CZ408">
        <f>AE408</f>
        <v>415.81</v>
      </c>
      <c r="DA408">
        <f>AI408</f>
        <v>6.08</v>
      </c>
      <c r="DB408">
        <v>0</v>
      </c>
    </row>
    <row r="409" spans="1:106" x14ac:dyDescent="0.2">
      <c r="A409">
        <f>ROW(Source!A237)</f>
        <v>237</v>
      </c>
      <c r="B409">
        <v>39269648</v>
      </c>
      <c r="C409">
        <v>39270286</v>
      </c>
      <c r="D409">
        <v>37070495</v>
      </c>
      <c r="E409">
        <v>1</v>
      </c>
      <c r="F409">
        <v>1</v>
      </c>
      <c r="G409">
        <v>1</v>
      </c>
      <c r="H409">
        <v>1</v>
      </c>
      <c r="I409" t="s">
        <v>942</v>
      </c>
      <c r="J409" t="s">
        <v>3</v>
      </c>
      <c r="K409" t="s">
        <v>943</v>
      </c>
      <c r="L409">
        <v>1191</v>
      </c>
      <c r="N409">
        <v>1013</v>
      </c>
      <c r="O409" t="s">
        <v>878</v>
      </c>
      <c r="P409" t="s">
        <v>878</v>
      </c>
      <c r="Q409">
        <v>1</v>
      </c>
      <c r="W409">
        <v>0</v>
      </c>
      <c r="X409">
        <v>-784637506</v>
      </c>
      <c r="Y409">
        <v>193.03899999999999</v>
      </c>
      <c r="AA409">
        <v>0</v>
      </c>
      <c r="AB409">
        <v>0</v>
      </c>
      <c r="AC409">
        <v>0</v>
      </c>
      <c r="AD409">
        <v>53.14</v>
      </c>
      <c r="AE409">
        <v>0</v>
      </c>
      <c r="AF409">
        <v>0</v>
      </c>
      <c r="AG409">
        <v>0</v>
      </c>
      <c r="AH409">
        <v>8.74</v>
      </c>
      <c r="AI409">
        <v>1</v>
      </c>
      <c r="AJ409">
        <v>1</v>
      </c>
      <c r="AK409">
        <v>1</v>
      </c>
      <c r="AL409">
        <v>6.08</v>
      </c>
      <c r="AN409">
        <v>0</v>
      </c>
      <c r="AO409">
        <v>1</v>
      </c>
      <c r="AP409">
        <v>1</v>
      </c>
      <c r="AQ409">
        <v>0</v>
      </c>
      <c r="AR409">
        <v>0</v>
      </c>
      <c r="AS409" t="s">
        <v>3</v>
      </c>
      <c r="AT409">
        <v>167.86</v>
      </c>
      <c r="AU409" t="s">
        <v>82</v>
      </c>
      <c r="AV409">
        <v>1</v>
      </c>
      <c r="AW409">
        <v>2</v>
      </c>
      <c r="AX409">
        <v>39270303</v>
      </c>
      <c r="AY409">
        <v>1</v>
      </c>
      <c r="AZ409">
        <v>0</v>
      </c>
      <c r="BA409">
        <v>394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>Y409*Source!I237</f>
        <v>61.587162559999996</v>
      </c>
      <c r="CY409">
        <f>AD409</f>
        <v>53.14</v>
      </c>
      <c r="CZ409">
        <f>AH409</f>
        <v>8.74</v>
      </c>
      <c r="DA409">
        <f>AL409</f>
        <v>6.08</v>
      </c>
      <c r="DB409">
        <v>0</v>
      </c>
    </row>
    <row r="410" spans="1:106" x14ac:dyDescent="0.2">
      <c r="A410">
        <f>ROW(Source!A237)</f>
        <v>237</v>
      </c>
      <c r="B410">
        <v>39269648</v>
      </c>
      <c r="C410">
        <v>39270286</v>
      </c>
      <c r="D410">
        <v>37064876</v>
      </c>
      <c r="E410">
        <v>1</v>
      </c>
      <c r="F410">
        <v>1</v>
      </c>
      <c r="G410">
        <v>1</v>
      </c>
      <c r="H410">
        <v>1</v>
      </c>
      <c r="I410" t="s">
        <v>879</v>
      </c>
      <c r="J410" t="s">
        <v>3</v>
      </c>
      <c r="K410" t="s">
        <v>880</v>
      </c>
      <c r="L410">
        <v>1191</v>
      </c>
      <c r="N410">
        <v>1013</v>
      </c>
      <c r="O410" t="s">
        <v>878</v>
      </c>
      <c r="P410" t="s">
        <v>878</v>
      </c>
      <c r="Q410">
        <v>1</v>
      </c>
      <c r="W410">
        <v>0</v>
      </c>
      <c r="X410">
        <v>-1417349443</v>
      </c>
      <c r="Y410">
        <v>1.32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1</v>
      </c>
      <c r="AJ410">
        <v>1</v>
      </c>
      <c r="AK410">
        <v>6.08</v>
      </c>
      <c r="AL410">
        <v>1</v>
      </c>
      <c r="AN410">
        <v>0</v>
      </c>
      <c r="AO410">
        <v>1</v>
      </c>
      <c r="AP410">
        <v>0</v>
      </c>
      <c r="AQ410">
        <v>0</v>
      </c>
      <c r="AR410">
        <v>0</v>
      </c>
      <c r="AS410" t="s">
        <v>3</v>
      </c>
      <c r="AT410">
        <v>1.32</v>
      </c>
      <c r="AU410" t="s">
        <v>3</v>
      </c>
      <c r="AV410">
        <v>2</v>
      </c>
      <c r="AW410">
        <v>2</v>
      </c>
      <c r="AX410">
        <v>39270304</v>
      </c>
      <c r="AY410">
        <v>1</v>
      </c>
      <c r="AZ410">
        <v>2048</v>
      </c>
      <c r="BA410">
        <v>395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>Y410*Source!I237</f>
        <v>0.42113280000000003</v>
      </c>
      <c r="CY410">
        <f>AD410</f>
        <v>0</v>
      </c>
      <c r="CZ410">
        <f>AH410</f>
        <v>0</v>
      </c>
      <c r="DA410">
        <f>AL410</f>
        <v>1</v>
      </c>
      <c r="DB410">
        <v>0</v>
      </c>
    </row>
    <row r="411" spans="1:106" x14ac:dyDescent="0.2">
      <c r="A411">
        <f>ROW(Source!A237)</f>
        <v>237</v>
      </c>
      <c r="B411">
        <v>39269648</v>
      </c>
      <c r="C411">
        <v>39270286</v>
      </c>
      <c r="D411">
        <v>36882159</v>
      </c>
      <c r="E411">
        <v>1</v>
      </c>
      <c r="F411">
        <v>1</v>
      </c>
      <c r="G411">
        <v>1</v>
      </c>
      <c r="H411">
        <v>2</v>
      </c>
      <c r="I411" t="s">
        <v>892</v>
      </c>
      <c r="J411" t="s">
        <v>893</v>
      </c>
      <c r="K411" t="s">
        <v>894</v>
      </c>
      <c r="L411">
        <v>1368</v>
      </c>
      <c r="N411">
        <v>1011</v>
      </c>
      <c r="O411" t="s">
        <v>884</v>
      </c>
      <c r="P411" t="s">
        <v>884</v>
      </c>
      <c r="Q411">
        <v>1</v>
      </c>
      <c r="W411">
        <v>0</v>
      </c>
      <c r="X411">
        <v>-1718674368</v>
      </c>
      <c r="Y411">
        <v>0.65</v>
      </c>
      <c r="AA411">
        <v>0</v>
      </c>
      <c r="AB411">
        <v>680.9</v>
      </c>
      <c r="AC411">
        <v>13.5</v>
      </c>
      <c r="AD411">
        <v>0</v>
      </c>
      <c r="AE411">
        <v>0</v>
      </c>
      <c r="AF411">
        <v>111.99</v>
      </c>
      <c r="AG411">
        <v>13.5</v>
      </c>
      <c r="AH411">
        <v>0</v>
      </c>
      <c r="AI411">
        <v>1</v>
      </c>
      <c r="AJ411">
        <v>6.08</v>
      </c>
      <c r="AK411">
        <v>1</v>
      </c>
      <c r="AL411">
        <v>1</v>
      </c>
      <c r="AN411">
        <v>0</v>
      </c>
      <c r="AO411">
        <v>1</v>
      </c>
      <c r="AP411">
        <v>1</v>
      </c>
      <c r="AQ411">
        <v>0</v>
      </c>
      <c r="AR411">
        <v>0</v>
      </c>
      <c r="AS411" t="s">
        <v>3</v>
      </c>
      <c r="AT411">
        <v>0.52</v>
      </c>
      <c r="AU411" t="s">
        <v>81</v>
      </c>
      <c r="AV411">
        <v>0</v>
      </c>
      <c r="AW411">
        <v>2</v>
      </c>
      <c r="AX411">
        <v>39270305</v>
      </c>
      <c r="AY411">
        <v>1</v>
      </c>
      <c r="AZ411">
        <v>0</v>
      </c>
      <c r="BA411">
        <v>396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>Y411*Source!I237</f>
        <v>0.207376</v>
      </c>
      <c r="CY411">
        <f>AB411</f>
        <v>680.9</v>
      </c>
      <c r="CZ411">
        <f>AF411</f>
        <v>111.99</v>
      </c>
      <c r="DA411">
        <f>AJ411</f>
        <v>6.08</v>
      </c>
      <c r="DB411">
        <v>0</v>
      </c>
    </row>
    <row r="412" spans="1:106" x14ac:dyDescent="0.2">
      <c r="A412">
        <f>ROW(Source!A237)</f>
        <v>237</v>
      </c>
      <c r="B412">
        <v>39269648</v>
      </c>
      <c r="C412">
        <v>39270286</v>
      </c>
      <c r="D412">
        <v>36882351</v>
      </c>
      <c r="E412">
        <v>1</v>
      </c>
      <c r="F412">
        <v>1</v>
      </c>
      <c r="G412">
        <v>1</v>
      </c>
      <c r="H412">
        <v>2</v>
      </c>
      <c r="I412" t="s">
        <v>1162</v>
      </c>
      <c r="J412" t="s">
        <v>1163</v>
      </c>
      <c r="K412" t="s">
        <v>1164</v>
      </c>
      <c r="L412">
        <v>1368</v>
      </c>
      <c r="N412">
        <v>1011</v>
      </c>
      <c r="O412" t="s">
        <v>884</v>
      </c>
      <c r="P412" t="s">
        <v>884</v>
      </c>
      <c r="Q412">
        <v>1</v>
      </c>
      <c r="W412">
        <v>0</v>
      </c>
      <c r="X412">
        <v>-1985289705</v>
      </c>
      <c r="Y412">
        <v>0.48750000000000004</v>
      </c>
      <c r="AA412">
        <v>0</v>
      </c>
      <c r="AB412">
        <v>40.49</v>
      </c>
      <c r="AC412">
        <v>0</v>
      </c>
      <c r="AD412">
        <v>0</v>
      </c>
      <c r="AE412">
        <v>0</v>
      </c>
      <c r="AF412">
        <v>6.66</v>
      </c>
      <c r="AG412">
        <v>0</v>
      </c>
      <c r="AH412">
        <v>0</v>
      </c>
      <c r="AI412">
        <v>1</v>
      </c>
      <c r="AJ412">
        <v>6.08</v>
      </c>
      <c r="AK412">
        <v>1</v>
      </c>
      <c r="AL412">
        <v>1</v>
      </c>
      <c r="AN412">
        <v>0</v>
      </c>
      <c r="AO412">
        <v>1</v>
      </c>
      <c r="AP412">
        <v>1</v>
      </c>
      <c r="AQ412">
        <v>0</v>
      </c>
      <c r="AR412">
        <v>0</v>
      </c>
      <c r="AS412" t="s">
        <v>3</v>
      </c>
      <c r="AT412">
        <v>0.39</v>
      </c>
      <c r="AU412" t="s">
        <v>81</v>
      </c>
      <c r="AV412">
        <v>0</v>
      </c>
      <c r="AW412">
        <v>2</v>
      </c>
      <c r="AX412">
        <v>39270306</v>
      </c>
      <c r="AY412">
        <v>1</v>
      </c>
      <c r="AZ412">
        <v>0</v>
      </c>
      <c r="BA412">
        <v>397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>Y412*Source!I237</f>
        <v>0.155532</v>
      </c>
      <c r="CY412">
        <f>AB412</f>
        <v>40.49</v>
      </c>
      <c r="CZ412">
        <f>AF412</f>
        <v>6.66</v>
      </c>
      <c r="DA412">
        <f>AJ412</f>
        <v>6.08</v>
      </c>
      <c r="DB412">
        <v>0</v>
      </c>
    </row>
    <row r="413" spans="1:106" x14ac:dyDescent="0.2">
      <c r="A413">
        <f>ROW(Source!A237)</f>
        <v>237</v>
      </c>
      <c r="B413">
        <v>39269648</v>
      </c>
      <c r="C413">
        <v>39270286</v>
      </c>
      <c r="D413">
        <v>36883554</v>
      </c>
      <c r="E413">
        <v>1</v>
      </c>
      <c r="F413">
        <v>1</v>
      </c>
      <c r="G413">
        <v>1</v>
      </c>
      <c r="H413">
        <v>2</v>
      </c>
      <c r="I413" t="s">
        <v>895</v>
      </c>
      <c r="J413" t="s">
        <v>896</v>
      </c>
      <c r="K413" t="s">
        <v>897</v>
      </c>
      <c r="L413">
        <v>1368</v>
      </c>
      <c r="N413">
        <v>1011</v>
      </c>
      <c r="O413" t="s">
        <v>884</v>
      </c>
      <c r="P413" t="s">
        <v>884</v>
      </c>
      <c r="Q413">
        <v>1</v>
      </c>
      <c r="W413">
        <v>0</v>
      </c>
      <c r="X413">
        <v>1372534845</v>
      </c>
      <c r="Y413">
        <v>1</v>
      </c>
      <c r="AA413">
        <v>0</v>
      </c>
      <c r="AB413">
        <v>399.52</v>
      </c>
      <c r="AC413">
        <v>11.6</v>
      </c>
      <c r="AD413">
        <v>0</v>
      </c>
      <c r="AE413">
        <v>0</v>
      </c>
      <c r="AF413">
        <v>65.709999999999994</v>
      </c>
      <c r="AG413">
        <v>11.6</v>
      </c>
      <c r="AH413">
        <v>0</v>
      </c>
      <c r="AI413">
        <v>1</v>
      </c>
      <c r="AJ413">
        <v>6.08</v>
      </c>
      <c r="AK413">
        <v>1</v>
      </c>
      <c r="AL413">
        <v>1</v>
      </c>
      <c r="AN413">
        <v>0</v>
      </c>
      <c r="AO413">
        <v>1</v>
      </c>
      <c r="AP413">
        <v>1</v>
      </c>
      <c r="AQ413">
        <v>0</v>
      </c>
      <c r="AR413">
        <v>0</v>
      </c>
      <c r="AS413" t="s">
        <v>3</v>
      </c>
      <c r="AT413">
        <v>0.8</v>
      </c>
      <c r="AU413" t="s">
        <v>81</v>
      </c>
      <c r="AV413">
        <v>0</v>
      </c>
      <c r="AW413">
        <v>2</v>
      </c>
      <c r="AX413">
        <v>39270307</v>
      </c>
      <c r="AY413">
        <v>1</v>
      </c>
      <c r="AZ413">
        <v>0</v>
      </c>
      <c r="BA413">
        <v>398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>Y413*Source!I237</f>
        <v>0.31903999999999999</v>
      </c>
      <c r="CY413">
        <f>AB413</f>
        <v>399.52</v>
      </c>
      <c r="CZ413">
        <f>AF413</f>
        <v>65.709999999999994</v>
      </c>
      <c r="DA413">
        <f>AJ413</f>
        <v>6.08</v>
      </c>
      <c r="DB413">
        <v>0</v>
      </c>
    </row>
    <row r="414" spans="1:106" x14ac:dyDescent="0.2">
      <c r="A414">
        <f>ROW(Source!A237)</f>
        <v>237</v>
      </c>
      <c r="B414">
        <v>39269648</v>
      </c>
      <c r="C414">
        <v>39270286</v>
      </c>
      <c r="D414">
        <v>36883858</v>
      </c>
      <c r="E414">
        <v>1</v>
      </c>
      <c r="F414">
        <v>1</v>
      </c>
      <c r="G414">
        <v>1</v>
      </c>
      <c r="H414">
        <v>2</v>
      </c>
      <c r="I414" t="s">
        <v>898</v>
      </c>
      <c r="J414" t="s">
        <v>899</v>
      </c>
      <c r="K414" t="s">
        <v>900</v>
      </c>
      <c r="L414">
        <v>1368</v>
      </c>
      <c r="N414">
        <v>1011</v>
      </c>
      <c r="O414" t="s">
        <v>884</v>
      </c>
      <c r="P414" t="s">
        <v>884</v>
      </c>
      <c r="Q414">
        <v>1</v>
      </c>
      <c r="W414">
        <v>0</v>
      </c>
      <c r="X414">
        <v>-353815937</v>
      </c>
      <c r="Y414">
        <v>2.2374999999999998</v>
      </c>
      <c r="AA414">
        <v>0</v>
      </c>
      <c r="AB414">
        <v>49.25</v>
      </c>
      <c r="AC414">
        <v>0</v>
      </c>
      <c r="AD414">
        <v>0</v>
      </c>
      <c r="AE414">
        <v>0</v>
      </c>
      <c r="AF414">
        <v>8.1</v>
      </c>
      <c r="AG414">
        <v>0</v>
      </c>
      <c r="AH414">
        <v>0</v>
      </c>
      <c r="AI414">
        <v>1</v>
      </c>
      <c r="AJ414">
        <v>6.08</v>
      </c>
      <c r="AK414">
        <v>1</v>
      </c>
      <c r="AL414">
        <v>1</v>
      </c>
      <c r="AN414">
        <v>0</v>
      </c>
      <c r="AO414">
        <v>1</v>
      </c>
      <c r="AP414">
        <v>1</v>
      </c>
      <c r="AQ414">
        <v>0</v>
      </c>
      <c r="AR414">
        <v>0</v>
      </c>
      <c r="AS414" t="s">
        <v>3</v>
      </c>
      <c r="AT414">
        <v>1.79</v>
      </c>
      <c r="AU414" t="s">
        <v>81</v>
      </c>
      <c r="AV414">
        <v>0</v>
      </c>
      <c r="AW414">
        <v>2</v>
      </c>
      <c r="AX414">
        <v>39270308</v>
      </c>
      <c r="AY414">
        <v>1</v>
      </c>
      <c r="AZ414">
        <v>0</v>
      </c>
      <c r="BA414">
        <v>399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>Y414*Source!I237</f>
        <v>0.71385199999999993</v>
      </c>
      <c r="CY414">
        <f>AB414</f>
        <v>49.25</v>
      </c>
      <c r="CZ414">
        <f>AF414</f>
        <v>8.1</v>
      </c>
      <c r="DA414">
        <f>AJ414</f>
        <v>6.08</v>
      </c>
      <c r="DB414">
        <v>0</v>
      </c>
    </row>
    <row r="415" spans="1:106" x14ac:dyDescent="0.2">
      <c r="A415">
        <f>ROW(Source!A237)</f>
        <v>237</v>
      </c>
      <c r="B415">
        <v>39269648</v>
      </c>
      <c r="C415">
        <v>39270286</v>
      </c>
      <c r="D415">
        <v>36799676</v>
      </c>
      <c r="E415">
        <v>1</v>
      </c>
      <c r="F415">
        <v>1</v>
      </c>
      <c r="G415">
        <v>1</v>
      </c>
      <c r="H415">
        <v>3</v>
      </c>
      <c r="I415" t="s">
        <v>1156</v>
      </c>
      <c r="J415" t="s">
        <v>1157</v>
      </c>
      <c r="K415" t="s">
        <v>1158</v>
      </c>
      <c r="L415">
        <v>1348</v>
      </c>
      <c r="N415">
        <v>1009</v>
      </c>
      <c r="O415" t="s">
        <v>219</v>
      </c>
      <c r="P415" t="s">
        <v>219</v>
      </c>
      <c r="Q415">
        <v>1000</v>
      </c>
      <c r="W415">
        <v>0</v>
      </c>
      <c r="X415">
        <v>731670393</v>
      </c>
      <c r="Y415">
        <v>8.8999999999999995E-4</v>
      </c>
      <c r="AA415">
        <v>161113.92000000001</v>
      </c>
      <c r="AB415">
        <v>0</v>
      </c>
      <c r="AC415">
        <v>0</v>
      </c>
      <c r="AD415">
        <v>0</v>
      </c>
      <c r="AE415">
        <v>26499</v>
      </c>
      <c r="AF415">
        <v>0</v>
      </c>
      <c r="AG415">
        <v>0</v>
      </c>
      <c r="AH415">
        <v>0</v>
      </c>
      <c r="AI415">
        <v>6.08</v>
      </c>
      <c r="AJ415">
        <v>1</v>
      </c>
      <c r="AK415">
        <v>1</v>
      </c>
      <c r="AL415">
        <v>1</v>
      </c>
      <c r="AN415">
        <v>0</v>
      </c>
      <c r="AO415">
        <v>1</v>
      </c>
      <c r="AP415">
        <v>0</v>
      </c>
      <c r="AQ415">
        <v>0</v>
      </c>
      <c r="AR415">
        <v>0</v>
      </c>
      <c r="AS415" t="s">
        <v>3</v>
      </c>
      <c r="AT415">
        <v>8.8999999999999995E-4</v>
      </c>
      <c r="AU415" t="s">
        <v>3</v>
      </c>
      <c r="AV415">
        <v>0</v>
      </c>
      <c r="AW415">
        <v>2</v>
      </c>
      <c r="AX415">
        <v>39270309</v>
      </c>
      <c r="AY415">
        <v>1</v>
      </c>
      <c r="AZ415">
        <v>0</v>
      </c>
      <c r="BA415">
        <v>400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>Y415*Source!I237</f>
        <v>2.8394559999999995E-4</v>
      </c>
      <c r="CY415">
        <f t="shared" ref="CY415:CY424" si="57">AA415</f>
        <v>161113.92000000001</v>
      </c>
      <c r="CZ415">
        <f t="shared" ref="CZ415:CZ424" si="58">AE415</f>
        <v>26499</v>
      </c>
      <c r="DA415">
        <f t="shared" ref="DA415:DA424" si="59">AI415</f>
        <v>6.08</v>
      </c>
      <c r="DB415">
        <v>0</v>
      </c>
    </row>
    <row r="416" spans="1:106" x14ac:dyDescent="0.2">
      <c r="A416">
        <f>ROW(Source!A237)</f>
        <v>237</v>
      </c>
      <c r="B416">
        <v>39269648</v>
      </c>
      <c r="C416">
        <v>39270286</v>
      </c>
      <c r="D416">
        <v>36803269</v>
      </c>
      <c r="E416">
        <v>1</v>
      </c>
      <c r="F416">
        <v>1</v>
      </c>
      <c r="G416">
        <v>1</v>
      </c>
      <c r="H416">
        <v>3</v>
      </c>
      <c r="I416" t="s">
        <v>901</v>
      </c>
      <c r="J416" t="s">
        <v>902</v>
      </c>
      <c r="K416" t="s">
        <v>903</v>
      </c>
      <c r="L416">
        <v>1348</v>
      </c>
      <c r="N416">
        <v>1009</v>
      </c>
      <c r="O416" t="s">
        <v>219</v>
      </c>
      <c r="P416" t="s">
        <v>219</v>
      </c>
      <c r="Q416">
        <v>1000</v>
      </c>
      <c r="W416">
        <v>0</v>
      </c>
      <c r="X416">
        <v>-1068056325</v>
      </c>
      <c r="Y416">
        <v>4.4999999999999999E-4</v>
      </c>
      <c r="AA416">
        <v>63000.959999999999</v>
      </c>
      <c r="AB416">
        <v>0</v>
      </c>
      <c r="AC416">
        <v>0</v>
      </c>
      <c r="AD416">
        <v>0</v>
      </c>
      <c r="AE416">
        <v>10362</v>
      </c>
      <c r="AF416">
        <v>0</v>
      </c>
      <c r="AG416">
        <v>0</v>
      </c>
      <c r="AH416">
        <v>0</v>
      </c>
      <c r="AI416">
        <v>6.08</v>
      </c>
      <c r="AJ416">
        <v>1</v>
      </c>
      <c r="AK416">
        <v>1</v>
      </c>
      <c r="AL416">
        <v>1</v>
      </c>
      <c r="AN416">
        <v>0</v>
      </c>
      <c r="AO416">
        <v>1</v>
      </c>
      <c r="AP416">
        <v>0</v>
      </c>
      <c r="AQ416">
        <v>0</v>
      </c>
      <c r="AR416">
        <v>0</v>
      </c>
      <c r="AS416" t="s">
        <v>3</v>
      </c>
      <c r="AT416">
        <v>4.4999999999999999E-4</v>
      </c>
      <c r="AU416" t="s">
        <v>3</v>
      </c>
      <c r="AV416">
        <v>0</v>
      </c>
      <c r="AW416">
        <v>2</v>
      </c>
      <c r="AX416">
        <v>39270310</v>
      </c>
      <c r="AY416">
        <v>1</v>
      </c>
      <c r="AZ416">
        <v>0</v>
      </c>
      <c r="BA416">
        <v>401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X416">
        <f>Y416*Source!I237</f>
        <v>1.4356800000000001E-4</v>
      </c>
      <c r="CY416">
        <f t="shared" si="57"/>
        <v>63000.959999999999</v>
      </c>
      <c r="CZ416">
        <f t="shared" si="58"/>
        <v>10362</v>
      </c>
      <c r="DA416">
        <f t="shared" si="59"/>
        <v>6.08</v>
      </c>
      <c r="DB416">
        <v>0</v>
      </c>
    </row>
    <row r="417" spans="1:106" x14ac:dyDescent="0.2">
      <c r="A417">
        <f>ROW(Source!A237)</f>
        <v>237</v>
      </c>
      <c r="B417">
        <v>39269648</v>
      </c>
      <c r="C417">
        <v>39270286</v>
      </c>
      <c r="D417">
        <v>36804447</v>
      </c>
      <c r="E417">
        <v>1</v>
      </c>
      <c r="F417">
        <v>1</v>
      </c>
      <c r="G417">
        <v>1</v>
      </c>
      <c r="H417">
        <v>3</v>
      </c>
      <c r="I417" t="s">
        <v>904</v>
      </c>
      <c r="J417" t="s">
        <v>905</v>
      </c>
      <c r="K417" t="s">
        <v>906</v>
      </c>
      <c r="L417">
        <v>1348</v>
      </c>
      <c r="N417">
        <v>1009</v>
      </c>
      <c r="O417" t="s">
        <v>219</v>
      </c>
      <c r="P417" t="s">
        <v>219</v>
      </c>
      <c r="Q417">
        <v>1000</v>
      </c>
      <c r="W417">
        <v>0</v>
      </c>
      <c r="X417">
        <v>-437906794</v>
      </c>
      <c r="Y417">
        <v>1.4999999999999999E-2</v>
      </c>
      <c r="AA417">
        <v>54963.26</v>
      </c>
      <c r="AB417">
        <v>0</v>
      </c>
      <c r="AC417">
        <v>0</v>
      </c>
      <c r="AD417">
        <v>0</v>
      </c>
      <c r="AE417">
        <v>9040.01</v>
      </c>
      <c r="AF417">
        <v>0</v>
      </c>
      <c r="AG417">
        <v>0</v>
      </c>
      <c r="AH417">
        <v>0</v>
      </c>
      <c r="AI417">
        <v>6.08</v>
      </c>
      <c r="AJ417">
        <v>1</v>
      </c>
      <c r="AK417">
        <v>1</v>
      </c>
      <c r="AL417">
        <v>1</v>
      </c>
      <c r="AN417">
        <v>0</v>
      </c>
      <c r="AO417">
        <v>1</v>
      </c>
      <c r="AP417">
        <v>0</v>
      </c>
      <c r="AQ417">
        <v>0</v>
      </c>
      <c r="AR417">
        <v>0</v>
      </c>
      <c r="AS417" t="s">
        <v>3</v>
      </c>
      <c r="AT417">
        <v>1.4999999999999999E-2</v>
      </c>
      <c r="AU417" t="s">
        <v>3</v>
      </c>
      <c r="AV417">
        <v>0</v>
      </c>
      <c r="AW417">
        <v>2</v>
      </c>
      <c r="AX417">
        <v>39270311</v>
      </c>
      <c r="AY417">
        <v>1</v>
      </c>
      <c r="AZ417">
        <v>0</v>
      </c>
      <c r="BA417">
        <v>402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X417">
        <f>Y417*Source!I237</f>
        <v>4.7856000000000001E-3</v>
      </c>
      <c r="CY417">
        <f t="shared" si="57"/>
        <v>54963.26</v>
      </c>
      <c r="CZ417">
        <f t="shared" si="58"/>
        <v>9040.01</v>
      </c>
      <c r="DA417">
        <f t="shared" si="59"/>
        <v>6.08</v>
      </c>
      <c r="DB417">
        <v>0</v>
      </c>
    </row>
    <row r="418" spans="1:106" x14ac:dyDescent="0.2">
      <c r="A418">
        <f>ROW(Source!A237)</f>
        <v>237</v>
      </c>
      <c r="B418">
        <v>39269648</v>
      </c>
      <c r="C418">
        <v>39270286</v>
      </c>
      <c r="D418">
        <v>36805330</v>
      </c>
      <c r="E418">
        <v>1</v>
      </c>
      <c r="F418">
        <v>1</v>
      </c>
      <c r="G418">
        <v>1</v>
      </c>
      <c r="H418">
        <v>3</v>
      </c>
      <c r="I418" t="s">
        <v>1151</v>
      </c>
      <c r="J418" t="s">
        <v>1152</v>
      </c>
      <c r="K418" t="s">
        <v>1153</v>
      </c>
      <c r="L418">
        <v>1346</v>
      </c>
      <c r="N418">
        <v>1009</v>
      </c>
      <c r="O418" t="s">
        <v>260</v>
      </c>
      <c r="P418" t="s">
        <v>260</v>
      </c>
      <c r="Q418">
        <v>1</v>
      </c>
      <c r="W418">
        <v>0</v>
      </c>
      <c r="X418">
        <v>-731615568</v>
      </c>
      <c r="Y418">
        <v>8</v>
      </c>
      <c r="AA418">
        <v>140.38999999999999</v>
      </c>
      <c r="AB418">
        <v>0</v>
      </c>
      <c r="AC418">
        <v>0</v>
      </c>
      <c r="AD418">
        <v>0</v>
      </c>
      <c r="AE418">
        <v>23.09</v>
      </c>
      <c r="AF418">
        <v>0</v>
      </c>
      <c r="AG418">
        <v>0</v>
      </c>
      <c r="AH418">
        <v>0</v>
      </c>
      <c r="AI418">
        <v>6.08</v>
      </c>
      <c r="AJ418">
        <v>1</v>
      </c>
      <c r="AK418">
        <v>1</v>
      </c>
      <c r="AL418">
        <v>1</v>
      </c>
      <c r="AN418">
        <v>0</v>
      </c>
      <c r="AO418">
        <v>1</v>
      </c>
      <c r="AP418">
        <v>0</v>
      </c>
      <c r="AQ418">
        <v>0</v>
      </c>
      <c r="AR418">
        <v>0</v>
      </c>
      <c r="AS418" t="s">
        <v>3</v>
      </c>
      <c r="AT418">
        <v>8</v>
      </c>
      <c r="AU418" t="s">
        <v>3</v>
      </c>
      <c r="AV418">
        <v>0</v>
      </c>
      <c r="AW418">
        <v>2</v>
      </c>
      <c r="AX418">
        <v>39270312</v>
      </c>
      <c r="AY418">
        <v>1</v>
      </c>
      <c r="AZ418">
        <v>0</v>
      </c>
      <c r="BA418">
        <v>403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X418">
        <f>Y418*Source!I237</f>
        <v>2.5523199999999999</v>
      </c>
      <c r="CY418">
        <f t="shared" si="57"/>
        <v>140.38999999999999</v>
      </c>
      <c r="CZ418">
        <f t="shared" si="58"/>
        <v>23.09</v>
      </c>
      <c r="DA418">
        <f t="shared" si="59"/>
        <v>6.08</v>
      </c>
      <c r="DB418">
        <v>0</v>
      </c>
    </row>
    <row r="419" spans="1:106" x14ac:dyDescent="0.2">
      <c r="A419">
        <f>ROW(Source!A237)</f>
        <v>237</v>
      </c>
      <c r="B419">
        <v>39269648</v>
      </c>
      <c r="C419">
        <v>39270286</v>
      </c>
      <c r="D419">
        <v>36838891</v>
      </c>
      <c r="E419">
        <v>1</v>
      </c>
      <c r="F419">
        <v>1</v>
      </c>
      <c r="G419">
        <v>1</v>
      </c>
      <c r="H419">
        <v>3</v>
      </c>
      <c r="I419" t="s">
        <v>1165</v>
      </c>
      <c r="J419" t="s">
        <v>1166</v>
      </c>
      <c r="K419" t="s">
        <v>1167</v>
      </c>
      <c r="L419">
        <v>1348</v>
      </c>
      <c r="N419">
        <v>1009</v>
      </c>
      <c r="O419" t="s">
        <v>219</v>
      </c>
      <c r="P419" t="s">
        <v>219</v>
      </c>
      <c r="Q419">
        <v>1000</v>
      </c>
      <c r="W419">
        <v>0</v>
      </c>
      <c r="X419">
        <v>-1445734866</v>
      </c>
      <c r="Y419">
        <v>5.0099999999999997E-3</v>
      </c>
      <c r="AA419">
        <v>104472.64</v>
      </c>
      <c r="AB419">
        <v>0</v>
      </c>
      <c r="AC419">
        <v>0</v>
      </c>
      <c r="AD419">
        <v>0</v>
      </c>
      <c r="AE419">
        <v>17183</v>
      </c>
      <c r="AF419">
        <v>0</v>
      </c>
      <c r="AG419">
        <v>0</v>
      </c>
      <c r="AH419">
        <v>0</v>
      </c>
      <c r="AI419">
        <v>6.08</v>
      </c>
      <c r="AJ419">
        <v>1</v>
      </c>
      <c r="AK419">
        <v>1</v>
      </c>
      <c r="AL419">
        <v>1</v>
      </c>
      <c r="AN419">
        <v>0</v>
      </c>
      <c r="AO419">
        <v>1</v>
      </c>
      <c r="AP419">
        <v>0</v>
      </c>
      <c r="AQ419">
        <v>0</v>
      </c>
      <c r="AR419">
        <v>0</v>
      </c>
      <c r="AS419" t="s">
        <v>3</v>
      </c>
      <c r="AT419">
        <v>5.0099999999999997E-3</v>
      </c>
      <c r="AU419" t="s">
        <v>3</v>
      </c>
      <c r="AV419">
        <v>0</v>
      </c>
      <c r="AW419">
        <v>2</v>
      </c>
      <c r="AX419">
        <v>39270314</v>
      </c>
      <c r="AY419">
        <v>1</v>
      </c>
      <c r="AZ419">
        <v>0</v>
      </c>
      <c r="BA419">
        <v>405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X419">
        <f>Y419*Source!I237</f>
        <v>1.5983903999999998E-3</v>
      </c>
      <c r="CY419">
        <f t="shared" si="57"/>
        <v>104472.64</v>
      </c>
      <c r="CZ419">
        <f t="shared" si="58"/>
        <v>17183</v>
      </c>
      <c r="DA419">
        <f t="shared" si="59"/>
        <v>6.08</v>
      </c>
      <c r="DB419">
        <v>0</v>
      </c>
    </row>
    <row r="420" spans="1:106" x14ac:dyDescent="0.2">
      <c r="A420">
        <f>ROW(Source!A237)</f>
        <v>237</v>
      </c>
      <c r="B420">
        <v>39269648</v>
      </c>
      <c r="C420">
        <v>39270286</v>
      </c>
      <c r="D420">
        <v>36848232</v>
      </c>
      <c r="E420">
        <v>1</v>
      </c>
      <c r="F420">
        <v>1</v>
      </c>
      <c r="G420">
        <v>1</v>
      </c>
      <c r="H420">
        <v>3</v>
      </c>
      <c r="I420" t="s">
        <v>688</v>
      </c>
      <c r="J420" t="s">
        <v>690</v>
      </c>
      <c r="K420" t="s">
        <v>689</v>
      </c>
      <c r="L420">
        <v>1327</v>
      </c>
      <c r="N420">
        <v>1005</v>
      </c>
      <c r="O420" t="s">
        <v>79</v>
      </c>
      <c r="P420" t="s">
        <v>79</v>
      </c>
      <c r="Q420">
        <v>1</v>
      </c>
      <c r="W420">
        <v>0</v>
      </c>
      <c r="X420">
        <v>-95805523</v>
      </c>
      <c r="Y420">
        <v>100</v>
      </c>
      <c r="AA420">
        <v>568.6</v>
      </c>
      <c r="AB420">
        <v>0</v>
      </c>
      <c r="AC420">
        <v>0</v>
      </c>
      <c r="AD420">
        <v>0</v>
      </c>
      <c r="AE420">
        <v>93.52</v>
      </c>
      <c r="AF420">
        <v>0</v>
      </c>
      <c r="AG420">
        <v>0</v>
      </c>
      <c r="AH420">
        <v>0</v>
      </c>
      <c r="AI420">
        <v>6.08</v>
      </c>
      <c r="AJ420">
        <v>1</v>
      </c>
      <c r="AK420">
        <v>1</v>
      </c>
      <c r="AL420">
        <v>1</v>
      </c>
      <c r="AN420">
        <v>0</v>
      </c>
      <c r="AO420">
        <v>0</v>
      </c>
      <c r="AP420">
        <v>0</v>
      </c>
      <c r="AQ420">
        <v>0</v>
      </c>
      <c r="AR420">
        <v>0</v>
      </c>
      <c r="AS420" t="s">
        <v>3</v>
      </c>
      <c r="AT420">
        <v>100</v>
      </c>
      <c r="AU420" t="s">
        <v>3</v>
      </c>
      <c r="AV420">
        <v>0</v>
      </c>
      <c r="AW420">
        <v>1</v>
      </c>
      <c r="AX420">
        <v>-1</v>
      </c>
      <c r="AY420">
        <v>0</v>
      </c>
      <c r="AZ420">
        <v>0</v>
      </c>
      <c r="BA420" t="s">
        <v>3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X420">
        <f>Y420*Source!I237</f>
        <v>31.904</v>
      </c>
      <c r="CY420">
        <f t="shared" si="57"/>
        <v>568.6</v>
      </c>
      <c r="CZ420">
        <f t="shared" si="58"/>
        <v>93.52</v>
      </c>
      <c r="DA420">
        <f t="shared" si="59"/>
        <v>6.08</v>
      </c>
      <c r="DB420">
        <v>0</v>
      </c>
    </row>
    <row r="421" spans="1:106" x14ac:dyDescent="0.2">
      <c r="A421">
        <f>ROW(Source!A237)</f>
        <v>237</v>
      </c>
      <c r="B421">
        <v>39269648</v>
      </c>
      <c r="C421">
        <v>39270286</v>
      </c>
      <c r="D421">
        <v>36848548</v>
      </c>
      <c r="E421">
        <v>1</v>
      </c>
      <c r="F421">
        <v>1</v>
      </c>
      <c r="G421">
        <v>1</v>
      </c>
      <c r="H421">
        <v>3</v>
      </c>
      <c r="I421" t="s">
        <v>607</v>
      </c>
      <c r="J421" t="s">
        <v>609</v>
      </c>
      <c r="K421" t="s">
        <v>608</v>
      </c>
      <c r="L421">
        <v>1348</v>
      </c>
      <c r="N421">
        <v>1009</v>
      </c>
      <c r="O421" t="s">
        <v>219</v>
      </c>
      <c r="P421" t="s">
        <v>219</v>
      </c>
      <c r="Q421">
        <v>1000</v>
      </c>
      <c r="W421">
        <v>0</v>
      </c>
      <c r="X421">
        <v>681255274</v>
      </c>
      <c r="Y421">
        <v>0.28209600000000001</v>
      </c>
      <c r="AA421">
        <v>77074.880000000005</v>
      </c>
      <c r="AB421">
        <v>0</v>
      </c>
      <c r="AC421">
        <v>0</v>
      </c>
      <c r="AD421">
        <v>0</v>
      </c>
      <c r="AE421">
        <v>12676.79</v>
      </c>
      <c r="AF421">
        <v>0</v>
      </c>
      <c r="AG421">
        <v>0</v>
      </c>
      <c r="AH421">
        <v>0</v>
      </c>
      <c r="AI421">
        <v>6.08</v>
      </c>
      <c r="AJ421">
        <v>1</v>
      </c>
      <c r="AK421">
        <v>1</v>
      </c>
      <c r="AL421">
        <v>1</v>
      </c>
      <c r="AN421">
        <v>0</v>
      </c>
      <c r="AO421">
        <v>0</v>
      </c>
      <c r="AP421">
        <v>0</v>
      </c>
      <c r="AQ421">
        <v>0</v>
      </c>
      <c r="AR421">
        <v>0</v>
      </c>
      <c r="AS421" t="s">
        <v>3</v>
      </c>
      <c r="AT421">
        <v>0.28209600000000001</v>
      </c>
      <c r="AU421" t="s">
        <v>3</v>
      </c>
      <c r="AV421">
        <v>0</v>
      </c>
      <c r="AW421">
        <v>1</v>
      </c>
      <c r="AX421">
        <v>-1</v>
      </c>
      <c r="AY421">
        <v>0</v>
      </c>
      <c r="AZ421">
        <v>0</v>
      </c>
      <c r="BA421" t="s">
        <v>3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X421">
        <f>Y421*Source!I237</f>
        <v>8.9999907840000004E-2</v>
      </c>
      <c r="CY421">
        <f t="shared" si="57"/>
        <v>77074.880000000005</v>
      </c>
      <c r="CZ421">
        <f t="shared" si="58"/>
        <v>12676.79</v>
      </c>
      <c r="DA421">
        <f t="shared" si="59"/>
        <v>6.08</v>
      </c>
      <c r="DB421">
        <v>0</v>
      </c>
    </row>
    <row r="422" spans="1:106" x14ac:dyDescent="0.2">
      <c r="A422">
        <f>ROW(Source!A237)</f>
        <v>237</v>
      </c>
      <c r="B422">
        <v>39269648</v>
      </c>
      <c r="C422">
        <v>39270286</v>
      </c>
      <c r="D422">
        <v>36797819</v>
      </c>
      <c r="E422">
        <v>17</v>
      </c>
      <c r="F422">
        <v>1</v>
      </c>
      <c r="G422">
        <v>1</v>
      </c>
      <c r="H422">
        <v>3</v>
      </c>
      <c r="I422" t="s">
        <v>631</v>
      </c>
      <c r="J422" t="s">
        <v>3</v>
      </c>
      <c r="K422" t="s">
        <v>632</v>
      </c>
      <c r="L422">
        <v>1327</v>
      </c>
      <c r="N422">
        <v>1005</v>
      </c>
      <c r="O422" t="s">
        <v>79</v>
      </c>
      <c r="P422" t="s">
        <v>79</v>
      </c>
      <c r="Q422">
        <v>1</v>
      </c>
      <c r="W422">
        <v>0</v>
      </c>
      <c r="X422">
        <v>-609733809</v>
      </c>
      <c r="Y422">
        <v>100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6.08</v>
      </c>
      <c r="AJ422">
        <v>1</v>
      </c>
      <c r="AK422">
        <v>1</v>
      </c>
      <c r="AL422">
        <v>1</v>
      </c>
      <c r="AN422">
        <v>0</v>
      </c>
      <c r="AO422">
        <v>0</v>
      </c>
      <c r="AP422">
        <v>0</v>
      </c>
      <c r="AQ422">
        <v>0</v>
      </c>
      <c r="AR422">
        <v>0</v>
      </c>
      <c r="AS422" t="s">
        <v>3</v>
      </c>
      <c r="AT422">
        <v>100</v>
      </c>
      <c r="AU422" t="s">
        <v>3</v>
      </c>
      <c r="AV422">
        <v>0</v>
      </c>
      <c r="AW422">
        <v>2</v>
      </c>
      <c r="AX422">
        <v>39270316</v>
      </c>
      <c r="AY422">
        <v>1</v>
      </c>
      <c r="AZ422">
        <v>0</v>
      </c>
      <c r="BA422">
        <v>407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X422">
        <f>Y422*Source!I237</f>
        <v>31.904</v>
      </c>
      <c r="CY422">
        <f t="shared" si="57"/>
        <v>0</v>
      </c>
      <c r="CZ422">
        <f t="shared" si="58"/>
        <v>0</v>
      </c>
      <c r="DA422">
        <f t="shared" si="59"/>
        <v>6.08</v>
      </c>
      <c r="DB422">
        <v>0</v>
      </c>
    </row>
    <row r="423" spans="1:106" x14ac:dyDescent="0.2">
      <c r="A423">
        <f>ROW(Source!A237)</f>
        <v>237</v>
      </c>
      <c r="B423">
        <v>39269648</v>
      </c>
      <c r="C423">
        <v>39270286</v>
      </c>
      <c r="D423">
        <v>36849926</v>
      </c>
      <c r="E423">
        <v>1</v>
      </c>
      <c r="F423">
        <v>1</v>
      </c>
      <c r="G423">
        <v>1</v>
      </c>
      <c r="H423">
        <v>3</v>
      </c>
      <c r="I423" t="s">
        <v>692</v>
      </c>
      <c r="J423" t="s">
        <v>694</v>
      </c>
      <c r="K423" t="s">
        <v>693</v>
      </c>
      <c r="L423">
        <v>1354</v>
      </c>
      <c r="N423">
        <v>1010</v>
      </c>
      <c r="O423" t="s">
        <v>94</v>
      </c>
      <c r="P423" t="s">
        <v>94</v>
      </c>
      <c r="Q423">
        <v>1</v>
      </c>
      <c r="W423">
        <v>0</v>
      </c>
      <c r="X423">
        <v>-1060157950</v>
      </c>
      <c r="Y423">
        <v>15.672015999999999</v>
      </c>
      <c r="AA423">
        <v>308.26</v>
      </c>
      <c r="AB423">
        <v>0</v>
      </c>
      <c r="AC423">
        <v>0</v>
      </c>
      <c r="AD423">
        <v>0</v>
      </c>
      <c r="AE423">
        <v>50.7</v>
      </c>
      <c r="AF423">
        <v>0</v>
      </c>
      <c r="AG423">
        <v>0</v>
      </c>
      <c r="AH423">
        <v>0</v>
      </c>
      <c r="AI423">
        <v>6.08</v>
      </c>
      <c r="AJ423">
        <v>1</v>
      </c>
      <c r="AK423">
        <v>1</v>
      </c>
      <c r="AL423">
        <v>1</v>
      </c>
      <c r="AN423">
        <v>0</v>
      </c>
      <c r="AO423">
        <v>0</v>
      </c>
      <c r="AP423">
        <v>0</v>
      </c>
      <c r="AQ423">
        <v>0</v>
      </c>
      <c r="AR423">
        <v>0</v>
      </c>
      <c r="AS423" t="s">
        <v>3</v>
      </c>
      <c r="AT423">
        <v>15.672015999999999</v>
      </c>
      <c r="AU423" t="s">
        <v>3</v>
      </c>
      <c r="AV423">
        <v>0</v>
      </c>
      <c r="AW423">
        <v>1</v>
      </c>
      <c r="AX423">
        <v>-1</v>
      </c>
      <c r="AY423">
        <v>0</v>
      </c>
      <c r="AZ423">
        <v>0</v>
      </c>
      <c r="BA423" t="s">
        <v>3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X423">
        <f>Y423*Source!I237</f>
        <v>4.9999999846399996</v>
      </c>
      <c r="CY423">
        <f t="shared" si="57"/>
        <v>308.26</v>
      </c>
      <c r="CZ423">
        <f t="shared" si="58"/>
        <v>50.7</v>
      </c>
      <c r="DA423">
        <f t="shared" si="59"/>
        <v>6.08</v>
      </c>
      <c r="DB423">
        <v>0</v>
      </c>
    </row>
    <row r="424" spans="1:106" x14ac:dyDescent="0.2">
      <c r="A424">
        <f>ROW(Source!A237)</f>
        <v>237</v>
      </c>
      <c r="B424">
        <v>39269648</v>
      </c>
      <c r="C424">
        <v>39270286</v>
      </c>
      <c r="D424">
        <v>36869046</v>
      </c>
      <c r="E424">
        <v>1</v>
      </c>
      <c r="F424">
        <v>1</v>
      </c>
      <c r="G424">
        <v>1</v>
      </c>
      <c r="H424">
        <v>3</v>
      </c>
      <c r="I424" t="s">
        <v>627</v>
      </c>
      <c r="J424" t="s">
        <v>629</v>
      </c>
      <c r="K424" t="s">
        <v>628</v>
      </c>
      <c r="L424">
        <v>1354</v>
      </c>
      <c r="N424">
        <v>1010</v>
      </c>
      <c r="O424" t="s">
        <v>94</v>
      </c>
      <c r="P424" t="s">
        <v>94</v>
      </c>
      <c r="Q424">
        <v>1</v>
      </c>
      <c r="W424">
        <v>0</v>
      </c>
      <c r="X424">
        <v>-1892365516</v>
      </c>
      <c r="Y424">
        <v>18.806419000000002</v>
      </c>
      <c r="AA424">
        <v>16.96</v>
      </c>
      <c r="AB424">
        <v>0</v>
      </c>
      <c r="AC424">
        <v>0</v>
      </c>
      <c r="AD424">
        <v>0</v>
      </c>
      <c r="AE424">
        <v>2.79</v>
      </c>
      <c r="AF424">
        <v>0</v>
      </c>
      <c r="AG424">
        <v>0</v>
      </c>
      <c r="AH424">
        <v>0</v>
      </c>
      <c r="AI424">
        <v>6.08</v>
      </c>
      <c r="AJ424">
        <v>1</v>
      </c>
      <c r="AK424">
        <v>1</v>
      </c>
      <c r="AL424">
        <v>1</v>
      </c>
      <c r="AN424">
        <v>0</v>
      </c>
      <c r="AO424">
        <v>0</v>
      </c>
      <c r="AP424">
        <v>0</v>
      </c>
      <c r="AQ424">
        <v>0</v>
      </c>
      <c r="AR424">
        <v>0</v>
      </c>
      <c r="AS424" t="s">
        <v>3</v>
      </c>
      <c r="AT424">
        <v>18.806419000000002</v>
      </c>
      <c r="AU424" t="s">
        <v>3</v>
      </c>
      <c r="AV424">
        <v>0</v>
      </c>
      <c r="AW424">
        <v>1</v>
      </c>
      <c r="AX424">
        <v>-1</v>
      </c>
      <c r="AY424">
        <v>0</v>
      </c>
      <c r="AZ424">
        <v>0</v>
      </c>
      <c r="BA424" t="s">
        <v>3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X424">
        <f>Y424*Source!I237</f>
        <v>5.9999999177600003</v>
      </c>
      <c r="CY424">
        <f t="shared" si="57"/>
        <v>16.96</v>
      </c>
      <c r="CZ424">
        <f t="shared" si="58"/>
        <v>2.79</v>
      </c>
      <c r="DA424">
        <f t="shared" si="59"/>
        <v>6.08</v>
      </c>
      <c r="DB424">
        <v>0</v>
      </c>
    </row>
    <row r="425" spans="1:106" x14ac:dyDescent="0.2">
      <c r="A425">
        <f>ROW(Source!A243)</f>
        <v>243</v>
      </c>
      <c r="B425">
        <v>39269648</v>
      </c>
      <c r="C425">
        <v>39270325</v>
      </c>
      <c r="D425">
        <v>37070495</v>
      </c>
      <c r="E425">
        <v>1</v>
      </c>
      <c r="F425">
        <v>1</v>
      </c>
      <c r="G425">
        <v>1</v>
      </c>
      <c r="H425">
        <v>1</v>
      </c>
      <c r="I425" t="s">
        <v>942</v>
      </c>
      <c r="J425" t="s">
        <v>3</v>
      </c>
      <c r="K425" t="s">
        <v>943</v>
      </c>
      <c r="L425">
        <v>1191</v>
      </c>
      <c r="N425">
        <v>1013</v>
      </c>
      <c r="O425" t="s">
        <v>878</v>
      </c>
      <c r="P425" t="s">
        <v>878</v>
      </c>
      <c r="Q425">
        <v>1</v>
      </c>
      <c r="W425">
        <v>0</v>
      </c>
      <c r="X425">
        <v>-784637506</v>
      </c>
      <c r="Y425">
        <v>176.74349999999998</v>
      </c>
      <c r="AA425">
        <v>0</v>
      </c>
      <c r="AB425">
        <v>0</v>
      </c>
      <c r="AC425">
        <v>0</v>
      </c>
      <c r="AD425">
        <v>53.14</v>
      </c>
      <c r="AE425">
        <v>0</v>
      </c>
      <c r="AF425">
        <v>0</v>
      </c>
      <c r="AG425">
        <v>0</v>
      </c>
      <c r="AH425">
        <v>8.74</v>
      </c>
      <c r="AI425">
        <v>1</v>
      </c>
      <c r="AJ425">
        <v>1</v>
      </c>
      <c r="AK425">
        <v>1</v>
      </c>
      <c r="AL425">
        <v>6.08</v>
      </c>
      <c r="AN425">
        <v>0</v>
      </c>
      <c r="AO425">
        <v>1</v>
      </c>
      <c r="AP425">
        <v>1</v>
      </c>
      <c r="AQ425">
        <v>0</v>
      </c>
      <c r="AR425">
        <v>0</v>
      </c>
      <c r="AS425" t="s">
        <v>3</v>
      </c>
      <c r="AT425">
        <v>153.69</v>
      </c>
      <c r="AU425" t="s">
        <v>82</v>
      </c>
      <c r="AV425">
        <v>1</v>
      </c>
      <c r="AW425">
        <v>2</v>
      </c>
      <c r="AX425">
        <v>39270339</v>
      </c>
      <c r="AY425">
        <v>1</v>
      </c>
      <c r="AZ425">
        <v>0</v>
      </c>
      <c r="BA425">
        <v>411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X425">
        <f>Y425*Source!I243</f>
        <v>35.454746099999994</v>
      </c>
      <c r="CY425">
        <f>AD425</f>
        <v>53.14</v>
      </c>
      <c r="CZ425">
        <f>AH425</f>
        <v>8.74</v>
      </c>
      <c r="DA425">
        <f>AL425</f>
        <v>6.08</v>
      </c>
      <c r="DB425">
        <v>0</v>
      </c>
    </row>
    <row r="426" spans="1:106" x14ac:dyDescent="0.2">
      <c r="A426">
        <f>ROW(Source!A243)</f>
        <v>243</v>
      </c>
      <c r="B426">
        <v>39269648</v>
      </c>
      <c r="C426">
        <v>39270325</v>
      </c>
      <c r="D426">
        <v>37064876</v>
      </c>
      <c r="E426">
        <v>1</v>
      </c>
      <c r="F426">
        <v>1</v>
      </c>
      <c r="G426">
        <v>1</v>
      </c>
      <c r="H426">
        <v>1</v>
      </c>
      <c r="I426" t="s">
        <v>879</v>
      </c>
      <c r="J426" t="s">
        <v>3</v>
      </c>
      <c r="K426" t="s">
        <v>880</v>
      </c>
      <c r="L426">
        <v>1191</v>
      </c>
      <c r="N426">
        <v>1013</v>
      </c>
      <c r="O426" t="s">
        <v>878</v>
      </c>
      <c r="P426" t="s">
        <v>878</v>
      </c>
      <c r="Q426">
        <v>1</v>
      </c>
      <c r="W426">
        <v>0</v>
      </c>
      <c r="X426">
        <v>-1417349443</v>
      </c>
      <c r="Y426">
        <v>1.05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1</v>
      </c>
      <c r="AJ426">
        <v>1</v>
      </c>
      <c r="AK426">
        <v>6.08</v>
      </c>
      <c r="AL426">
        <v>1</v>
      </c>
      <c r="AN426">
        <v>0</v>
      </c>
      <c r="AO426">
        <v>1</v>
      </c>
      <c r="AP426">
        <v>0</v>
      </c>
      <c r="AQ426">
        <v>0</v>
      </c>
      <c r="AR426">
        <v>0</v>
      </c>
      <c r="AS426" t="s">
        <v>3</v>
      </c>
      <c r="AT426">
        <v>1.05</v>
      </c>
      <c r="AU426" t="s">
        <v>3</v>
      </c>
      <c r="AV426">
        <v>2</v>
      </c>
      <c r="AW426">
        <v>2</v>
      </c>
      <c r="AX426">
        <v>39270340</v>
      </c>
      <c r="AY426">
        <v>1</v>
      </c>
      <c r="AZ426">
        <v>2048</v>
      </c>
      <c r="BA426">
        <v>412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X426">
        <f>Y426*Source!I243</f>
        <v>0.21063000000000001</v>
      </c>
      <c r="CY426">
        <f>AD426</f>
        <v>0</v>
      </c>
      <c r="CZ426">
        <f>AH426</f>
        <v>0</v>
      </c>
      <c r="DA426">
        <f>AL426</f>
        <v>1</v>
      </c>
      <c r="DB426">
        <v>0</v>
      </c>
    </row>
    <row r="427" spans="1:106" x14ac:dyDescent="0.2">
      <c r="A427">
        <f>ROW(Source!A243)</f>
        <v>243</v>
      </c>
      <c r="B427">
        <v>39269648</v>
      </c>
      <c r="C427">
        <v>39270325</v>
      </c>
      <c r="D427">
        <v>36882159</v>
      </c>
      <c r="E427">
        <v>1</v>
      </c>
      <c r="F427">
        <v>1</v>
      </c>
      <c r="G427">
        <v>1</v>
      </c>
      <c r="H427">
        <v>2</v>
      </c>
      <c r="I427" t="s">
        <v>892</v>
      </c>
      <c r="J427" t="s">
        <v>893</v>
      </c>
      <c r="K427" t="s">
        <v>894</v>
      </c>
      <c r="L427">
        <v>1368</v>
      </c>
      <c r="N427">
        <v>1011</v>
      </c>
      <c r="O427" t="s">
        <v>884</v>
      </c>
      <c r="P427" t="s">
        <v>884</v>
      </c>
      <c r="Q427">
        <v>1</v>
      </c>
      <c r="W427">
        <v>0</v>
      </c>
      <c r="X427">
        <v>-1718674368</v>
      </c>
      <c r="Y427">
        <v>0.53749999999999998</v>
      </c>
      <c r="AA427">
        <v>0</v>
      </c>
      <c r="AB427">
        <v>680.9</v>
      </c>
      <c r="AC427">
        <v>13.5</v>
      </c>
      <c r="AD427">
        <v>0</v>
      </c>
      <c r="AE427">
        <v>0</v>
      </c>
      <c r="AF427">
        <v>111.99</v>
      </c>
      <c r="AG427">
        <v>13.5</v>
      </c>
      <c r="AH427">
        <v>0</v>
      </c>
      <c r="AI427">
        <v>1</v>
      </c>
      <c r="AJ427">
        <v>6.08</v>
      </c>
      <c r="AK427">
        <v>1</v>
      </c>
      <c r="AL427">
        <v>1</v>
      </c>
      <c r="AN427">
        <v>0</v>
      </c>
      <c r="AO427">
        <v>1</v>
      </c>
      <c r="AP427">
        <v>1</v>
      </c>
      <c r="AQ427">
        <v>0</v>
      </c>
      <c r="AR427">
        <v>0</v>
      </c>
      <c r="AS427" t="s">
        <v>3</v>
      </c>
      <c r="AT427">
        <v>0.43</v>
      </c>
      <c r="AU427" t="s">
        <v>81</v>
      </c>
      <c r="AV427">
        <v>0</v>
      </c>
      <c r="AW427">
        <v>2</v>
      </c>
      <c r="AX427">
        <v>39270341</v>
      </c>
      <c r="AY427">
        <v>1</v>
      </c>
      <c r="AZ427">
        <v>0</v>
      </c>
      <c r="BA427">
        <v>413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X427">
        <f>Y427*Source!I243</f>
        <v>0.1078225</v>
      </c>
      <c r="CY427">
        <f>AB427</f>
        <v>680.9</v>
      </c>
      <c r="CZ427">
        <f>AF427</f>
        <v>111.99</v>
      </c>
      <c r="DA427">
        <f>AJ427</f>
        <v>6.08</v>
      </c>
      <c r="DB427">
        <v>0</v>
      </c>
    </row>
    <row r="428" spans="1:106" x14ac:dyDescent="0.2">
      <c r="A428">
        <f>ROW(Source!A243)</f>
        <v>243</v>
      </c>
      <c r="B428">
        <v>39269648</v>
      </c>
      <c r="C428">
        <v>39270325</v>
      </c>
      <c r="D428">
        <v>36882351</v>
      </c>
      <c r="E428">
        <v>1</v>
      </c>
      <c r="F428">
        <v>1</v>
      </c>
      <c r="G428">
        <v>1</v>
      </c>
      <c r="H428">
        <v>2</v>
      </c>
      <c r="I428" t="s">
        <v>1162</v>
      </c>
      <c r="J428" t="s">
        <v>1163</v>
      </c>
      <c r="K428" t="s">
        <v>1164</v>
      </c>
      <c r="L428">
        <v>1368</v>
      </c>
      <c r="N428">
        <v>1011</v>
      </c>
      <c r="O428" t="s">
        <v>884</v>
      </c>
      <c r="P428" t="s">
        <v>884</v>
      </c>
      <c r="Q428">
        <v>1</v>
      </c>
      <c r="W428">
        <v>0</v>
      </c>
      <c r="X428">
        <v>-1985289705</v>
      </c>
      <c r="Y428">
        <v>0.48750000000000004</v>
      </c>
      <c r="AA428">
        <v>0</v>
      </c>
      <c r="AB428">
        <v>40.49</v>
      </c>
      <c r="AC428">
        <v>0</v>
      </c>
      <c r="AD428">
        <v>0</v>
      </c>
      <c r="AE428">
        <v>0</v>
      </c>
      <c r="AF428">
        <v>6.66</v>
      </c>
      <c r="AG428">
        <v>0</v>
      </c>
      <c r="AH428">
        <v>0</v>
      </c>
      <c r="AI428">
        <v>1</v>
      </c>
      <c r="AJ428">
        <v>6.08</v>
      </c>
      <c r="AK428">
        <v>1</v>
      </c>
      <c r="AL428">
        <v>1</v>
      </c>
      <c r="AN428">
        <v>0</v>
      </c>
      <c r="AO428">
        <v>1</v>
      </c>
      <c r="AP428">
        <v>1</v>
      </c>
      <c r="AQ428">
        <v>0</v>
      </c>
      <c r="AR428">
        <v>0</v>
      </c>
      <c r="AS428" t="s">
        <v>3</v>
      </c>
      <c r="AT428">
        <v>0.39</v>
      </c>
      <c r="AU428" t="s">
        <v>81</v>
      </c>
      <c r="AV428">
        <v>0</v>
      </c>
      <c r="AW428">
        <v>2</v>
      </c>
      <c r="AX428">
        <v>39270342</v>
      </c>
      <c r="AY428">
        <v>1</v>
      </c>
      <c r="AZ428">
        <v>0</v>
      </c>
      <c r="BA428">
        <v>414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X428">
        <f>Y428*Source!I243</f>
        <v>9.7792500000000004E-2</v>
      </c>
      <c r="CY428">
        <f>AB428</f>
        <v>40.49</v>
      </c>
      <c r="CZ428">
        <f>AF428</f>
        <v>6.66</v>
      </c>
      <c r="DA428">
        <f>AJ428</f>
        <v>6.08</v>
      </c>
      <c r="DB428">
        <v>0</v>
      </c>
    </row>
    <row r="429" spans="1:106" x14ac:dyDescent="0.2">
      <c r="A429">
        <f>ROW(Source!A243)</f>
        <v>243</v>
      </c>
      <c r="B429">
        <v>39269648</v>
      </c>
      <c r="C429">
        <v>39270325</v>
      </c>
      <c r="D429">
        <v>36883554</v>
      </c>
      <c r="E429">
        <v>1</v>
      </c>
      <c r="F429">
        <v>1</v>
      </c>
      <c r="G429">
        <v>1</v>
      </c>
      <c r="H429">
        <v>2</v>
      </c>
      <c r="I429" t="s">
        <v>895</v>
      </c>
      <c r="J429" t="s">
        <v>896</v>
      </c>
      <c r="K429" t="s">
        <v>897</v>
      </c>
      <c r="L429">
        <v>1368</v>
      </c>
      <c r="N429">
        <v>1011</v>
      </c>
      <c r="O429" t="s">
        <v>884</v>
      </c>
      <c r="P429" t="s">
        <v>884</v>
      </c>
      <c r="Q429">
        <v>1</v>
      </c>
      <c r="W429">
        <v>0</v>
      </c>
      <c r="X429">
        <v>1372534845</v>
      </c>
      <c r="Y429">
        <v>0.77500000000000002</v>
      </c>
      <c r="AA429">
        <v>0</v>
      </c>
      <c r="AB429">
        <v>399.52</v>
      </c>
      <c r="AC429">
        <v>11.6</v>
      </c>
      <c r="AD429">
        <v>0</v>
      </c>
      <c r="AE429">
        <v>0</v>
      </c>
      <c r="AF429">
        <v>65.709999999999994</v>
      </c>
      <c r="AG429">
        <v>11.6</v>
      </c>
      <c r="AH429">
        <v>0</v>
      </c>
      <c r="AI429">
        <v>1</v>
      </c>
      <c r="AJ429">
        <v>6.08</v>
      </c>
      <c r="AK429">
        <v>1</v>
      </c>
      <c r="AL429">
        <v>1</v>
      </c>
      <c r="AN429">
        <v>0</v>
      </c>
      <c r="AO429">
        <v>1</v>
      </c>
      <c r="AP429">
        <v>1</v>
      </c>
      <c r="AQ429">
        <v>0</v>
      </c>
      <c r="AR429">
        <v>0</v>
      </c>
      <c r="AS429" t="s">
        <v>3</v>
      </c>
      <c r="AT429">
        <v>0.62</v>
      </c>
      <c r="AU429" t="s">
        <v>81</v>
      </c>
      <c r="AV429">
        <v>0</v>
      </c>
      <c r="AW429">
        <v>2</v>
      </c>
      <c r="AX429">
        <v>39270343</v>
      </c>
      <c r="AY429">
        <v>1</v>
      </c>
      <c r="AZ429">
        <v>0</v>
      </c>
      <c r="BA429">
        <v>415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X429">
        <f>Y429*Source!I243</f>
        <v>0.15546499999999999</v>
      </c>
      <c r="CY429">
        <f>AB429</f>
        <v>399.52</v>
      </c>
      <c r="CZ429">
        <f>AF429</f>
        <v>65.709999999999994</v>
      </c>
      <c r="DA429">
        <f>AJ429</f>
        <v>6.08</v>
      </c>
      <c r="DB429">
        <v>0</v>
      </c>
    </row>
    <row r="430" spans="1:106" x14ac:dyDescent="0.2">
      <c r="A430">
        <f>ROW(Source!A243)</f>
        <v>243</v>
      </c>
      <c r="B430">
        <v>39269648</v>
      </c>
      <c r="C430">
        <v>39270325</v>
      </c>
      <c r="D430">
        <v>36883858</v>
      </c>
      <c r="E430">
        <v>1</v>
      </c>
      <c r="F430">
        <v>1</v>
      </c>
      <c r="G430">
        <v>1</v>
      </c>
      <c r="H430">
        <v>2</v>
      </c>
      <c r="I430" t="s">
        <v>898</v>
      </c>
      <c r="J430" t="s">
        <v>899</v>
      </c>
      <c r="K430" t="s">
        <v>900</v>
      </c>
      <c r="L430">
        <v>1368</v>
      </c>
      <c r="N430">
        <v>1011</v>
      </c>
      <c r="O430" t="s">
        <v>884</v>
      </c>
      <c r="P430" t="s">
        <v>884</v>
      </c>
      <c r="Q430">
        <v>1</v>
      </c>
      <c r="W430">
        <v>0</v>
      </c>
      <c r="X430">
        <v>-353815937</v>
      </c>
      <c r="Y430">
        <v>2.0250000000000004</v>
      </c>
      <c r="AA430">
        <v>0</v>
      </c>
      <c r="AB430">
        <v>49.25</v>
      </c>
      <c r="AC430">
        <v>0</v>
      </c>
      <c r="AD430">
        <v>0</v>
      </c>
      <c r="AE430">
        <v>0</v>
      </c>
      <c r="AF430">
        <v>8.1</v>
      </c>
      <c r="AG430">
        <v>0</v>
      </c>
      <c r="AH430">
        <v>0</v>
      </c>
      <c r="AI430">
        <v>1</v>
      </c>
      <c r="AJ430">
        <v>6.08</v>
      </c>
      <c r="AK430">
        <v>1</v>
      </c>
      <c r="AL430">
        <v>1</v>
      </c>
      <c r="AN430">
        <v>0</v>
      </c>
      <c r="AO430">
        <v>1</v>
      </c>
      <c r="AP430">
        <v>1</v>
      </c>
      <c r="AQ430">
        <v>0</v>
      </c>
      <c r="AR430">
        <v>0</v>
      </c>
      <c r="AS430" t="s">
        <v>3</v>
      </c>
      <c r="AT430">
        <v>1.62</v>
      </c>
      <c r="AU430" t="s">
        <v>81</v>
      </c>
      <c r="AV430">
        <v>0</v>
      </c>
      <c r="AW430">
        <v>2</v>
      </c>
      <c r="AX430">
        <v>39270344</v>
      </c>
      <c r="AY430">
        <v>1</v>
      </c>
      <c r="AZ430">
        <v>0</v>
      </c>
      <c r="BA430">
        <v>416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X430">
        <f>Y430*Source!I243</f>
        <v>0.40621500000000005</v>
      </c>
      <c r="CY430">
        <f>AB430</f>
        <v>49.25</v>
      </c>
      <c r="CZ430">
        <f>AF430</f>
        <v>8.1</v>
      </c>
      <c r="DA430">
        <f>AJ430</f>
        <v>6.08</v>
      </c>
      <c r="DB430">
        <v>0</v>
      </c>
    </row>
    <row r="431" spans="1:106" x14ac:dyDescent="0.2">
      <c r="A431">
        <f>ROW(Source!A243)</f>
        <v>243</v>
      </c>
      <c r="B431">
        <v>39269648</v>
      </c>
      <c r="C431">
        <v>39270325</v>
      </c>
      <c r="D431">
        <v>36799676</v>
      </c>
      <c r="E431">
        <v>1</v>
      </c>
      <c r="F431">
        <v>1</v>
      </c>
      <c r="G431">
        <v>1</v>
      </c>
      <c r="H431">
        <v>3</v>
      </c>
      <c r="I431" t="s">
        <v>1156</v>
      </c>
      <c r="J431" t="s">
        <v>1157</v>
      </c>
      <c r="K431" t="s">
        <v>1158</v>
      </c>
      <c r="L431">
        <v>1348</v>
      </c>
      <c r="N431">
        <v>1009</v>
      </c>
      <c r="O431" t="s">
        <v>219</v>
      </c>
      <c r="P431" t="s">
        <v>219</v>
      </c>
      <c r="Q431">
        <v>1000</v>
      </c>
      <c r="W431">
        <v>0</v>
      </c>
      <c r="X431">
        <v>731670393</v>
      </c>
      <c r="Y431">
        <v>8.8999999999999995E-4</v>
      </c>
      <c r="AA431">
        <v>161113.92000000001</v>
      </c>
      <c r="AB431">
        <v>0</v>
      </c>
      <c r="AC431">
        <v>0</v>
      </c>
      <c r="AD431">
        <v>0</v>
      </c>
      <c r="AE431">
        <v>26499</v>
      </c>
      <c r="AF431">
        <v>0</v>
      </c>
      <c r="AG431">
        <v>0</v>
      </c>
      <c r="AH431">
        <v>0</v>
      </c>
      <c r="AI431">
        <v>6.08</v>
      </c>
      <c r="AJ431">
        <v>1</v>
      </c>
      <c r="AK431">
        <v>1</v>
      </c>
      <c r="AL431">
        <v>1</v>
      </c>
      <c r="AN431">
        <v>0</v>
      </c>
      <c r="AO431">
        <v>1</v>
      </c>
      <c r="AP431">
        <v>0</v>
      </c>
      <c r="AQ431">
        <v>0</v>
      </c>
      <c r="AR431">
        <v>0</v>
      </c>
      <c r="AS431" t="s">
        <v>3</v>
      </c>
      <c r="AT431">
        <v>8.8999999999999995E-4</v>
      </c>
      <c r="AU431" t="s">
        <v>3</v>
      </c>
      <c r="AV431">
        <v>0</v>
      </c>
      <c r="AW431">
        <v>2</v>
      </c>
      <c r="AX431">
        <v>39270345</v>
      </c>
      <c r="AY431">
        <v>1</v>
      </c>
      <c r="AZ431">
        <v>0</v>
      </c>
      <c r="BA431">
        <v>417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CX431">
        <f>Y431*Source!I243</f>
        <v>1.78534E-4</v>
      </c>
      <c r="CY431">
        <f t="shared" ref="CY431:CY437" si="60">AA431</f>
        <v>161113.92000000001</v>
      </c>
      <c r="CZ431">
        <f t="shared" ref="CZ431:CZ437" si="61">AE431</f>
        <v>26499</v>
      </c>
      <c r="DA431">
        <f t="shared" ref="DA431:DA437" si="62">AI431</f>
        <v>6.08</v>
      </c>
      <c r="DB431">
        <v>0</v>
      </c>
    </row>
    <row r="432" spans="1:106" x14ac:dyDescent="0.2">
      <c r="A432">
        <f>ROW(Source!A243)</f>
        <v>243</v>
      </c>
      <c r="B432">
        <v>39269648</v>
      </c>
      <c r="C432">
        <v>39270325</v>
      </c>
      <c r="D432">
        <v>36803269</v>
      </c>
      <c r="E432">
        <v>1</v>
      </c>
      <c r="F432">
        <v>1</v>
      </c>
      <c r="G432">
        <v>1</v>
      </c>
      <c r="H432">
        <v>3</v>
      </c>
      <c r="I432" t="s">
        <v>901</v>
      </c>
      <c r="J432" t="s">
        <v>902</v>
      </c>
      <c r="K432" t="s">
        <v>903</v>
      </c>
      <c r="L432">
        <v>1348</v>
      </c>
      <c r="N432">
        <v>1009</v>
      </c>
      <c r="O432" t="s">
        <v>219</v>
      </c>
      <c r="P432" t="s">
        <v>219</v>
      </c>
      <c r="Q432">
        <v>1000</v>
      </c>
      <c r="W432">
        <v>0</v>
      </c>
      <c r="X432">
        <v>-1068056325</v>
      </c>
      <c r="Y432">
        <v>4.0999999999999999E-4</v>
      </c>
      <c r="AA432">
        <v>63000.959999999999</v>
      </c>
      <c r="AB432">
        <v>0</v>
      </c>
      <c r="AC432">
        <v>0</v>
      </c>
      <c r="AD432">
        <v>0</v>
      </c>
      <c r="AE432">
        <v>10362</v>
      </c>
      <c r="AF432">
        <v>0</v>
      </c>
      <c r="AG432">
        <v>0</v>
      </c>
      <c r="AH432">
        <v>0</v>
      </c>
      <c r="AI432">
        <v>6.08</v>
      </c>
      <c r="AJ432">
        <v>1</v>
      </c>
      <c r="AK432">
        <v>1</v>
      </c>
      <c r="AL432">
        <v>1</v>
      </c>
      <c r="AN432">
        <v>0</v>
      </c>
      <c r="AO432">
        <v>1</v>
      </c>
      <c r="AP432">
        <v>0</v>
      </c>
      <c r="AQ432">
        <v>0</v>
      </c>
      <c r="AR432">
        <v>0</v>
      </c>
      <c r="AS432" t="s">
        <v>3</v>
      </c>
      <c r="AT432">
        <v>4.0999999999999999E-4</v>
      </c>
      <c r="AU432" t="s">
        <v>3</v>
      </c>
      <c r="AV432">
        <v>0</v>
      </c>
      <c r="AW432">
        <v>2</v>
      </c>
      <c r="AX432">
        <v>39270346</v>
      </c>
      <c r="AY432">
        <v>1</v>
      </c>
      <c r="AZ432">
        <v>0</v>
      </c>
      <c r="BA432">
        <v>418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CX432">
        <f>Y432*Source!I243</f>
        <v>8.2245999999999998E-5</v>
      </c>
      <c r="CY432">
        <f t="shared" si="60"/>
        <v>63000.959999999999</v>
      </c>
      <c r="CZ432">
        <f t="shared" si="61"/>
        <v>10362</v>
      </c>
      <c r="DA432">
        <f t="shared" si="62"/>
        <v>6.08</v>
      </c>
      <c r="DB432">
        <v>0</v>
      </c>
    </row>
    <row r="433" spans="1:106" x14ac:dyDescent="0.2">
      <c r="A433">
        <f>ROW(Source!A243)</f>
        <v>243</v>
      </c>
      <c r="B433">
        <v>39269648</v>
      </c>
      <c r="C433">
        <v>39270325</v>
      </c>
      <c r="D433">
        <v>36804447</v>
      </c>
      <c r="E433">
        <v>1</v>
      </c>
      <c r="F433">
        <v>1</v>
      </c>
      <c r="G433">
        <v>1</v>
      </c>
      <c r="H433">
        <v>3</v>
      </c>
      <c r="I433" t="s">
        <v>904</v>
      </c>
      <c r="J433" t="s">
        <v>905</v>
      </c>
      <c r="K433" t="s">
        <v>906</v>
      </c>
      <c r="L433">
        <v>1348</v>
      </c>
      <c r="N433">
        <v>1009</v>
      </c>
      <c r="O433" t="s">
        <v>219</v>
      </c>
      <c r="P433" t="s">
        <v>219</v>
      </c>
      <c r="Q433">
        <v>1000</v>
      </c>
      <c r="W433">
        <v>0</v>
      </c>
      <c r="X433">
        <v>-437906794</v>
      </c>
      <c r="Y433">
        <v>1.0999999999999999E-2</v>
      </c>
      <c r="AA433">
        <v>54963.26</v>
      </c>
      <c r="AB433">
        <v>0</v>
      </c>
      <c r="AC433">
        <v>0</v>
      </c>
      <c r="AD433">
        <v>0</v>
      </c>
      <c r="AE433">
        <v>9040.01</v>
      </c>
      <c r="AF433">
        <v>0</v>
      </c>
      <c r="AG433">
        <v>0</v>
      </c>
      <c r="AH433">
        <v>0</v>
      </c>
      <c r="AI433">
        <v>6.08</v>
      </c>
      <c r="AJ433">
        <v>1</v>
      </c>
      <c r="AK433">
        <v>1</v>
      </c>
      <c r="AL433">
        <v>1</v>
      </c>
      <c r="AN433">
        <v>0</v>
      </c>
      <c r="AO433">
        <v>1</v>
      </c>
      <c r="AP433">
        <v>0</v>
      </c>
      <c r="AQ433">
        <v>0</v>
      </c>
      <c r="AR433">
        <v>0</v>
      </c>
      <c r="AS433" t="s">
        <v>3</v>
      </c>
      <c r="AT433">
        <v>1.0999999999999999E-2</v>
      </c>
      <c r="AU433" t="s">
        <v>3</v>
      </c>
      <c r="AV433">
        <v>0</v>
      </c>
      <c r="AW433">
        <v>2</v>
      </c>
      <c r="AX433">
        <v>39270347</v>
      </c>
      <c r="AY433">
        <v>1</v>
      </c>
      <c r="AZ433">
        <v>0</v>
      </c>
      <c r="BA433">
        <v>419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CX433">
        <f>Y433*Source!I243</f>
        <v>2.2066E-3</v>
      </c>
      <c r="CY433">
        <f t="shared" si="60"/>
        <v>54963.26</v>
      </c>
      <c r="CZ433">
        <f t="shared" si="61"/>
        <v>9040.01</v>
      </c>
      <c r="DA433">
        <f t="shared" si="62"/>
        <v>6.08</v>
      </c>
      <c r="DB433">
        <v>0</v>
      </c>
    </row>
    <row r="434" spans="1:106" x14ac:dyDescent="0.2">
      <c r="A434">
        <f>ROW(Source!A243)</f>
        <v>243</v>
      </c>
      <c r="B434">
        <v>39269648</v>
      </c>
      <c r="C434">
        <v>39270325</v>
      </c>
      <c r="D434">
        <v>36805330</v>
      </c>
      <c r="E434">
        <v>1</v>
      </c>
      <c r="F434">
        <v>1</v>
      </c>
      <c r="G434">
        <v>1</v>
      </c>
      <c r="H434">
        <v>3</v>
      </c>
      <c r="I434" t="s">
        <v>1151</v>
      </c>
      <c r="J434" t="s">
        <v>1152</v>
      </c>
      <c r="K434" t="s">
        <v>1153</v>
      </c>
      <c r="L434">
        <v>1346</v>
      </c>
      <c r="N434">
        <v>1009</v>
      </c>
      <c r="O434" t="s">
        <v>260</v>
      </c>
      <c r="P434" t="s">
        <v>260</v>
      </c>
      <c r="Q434">
        <v>1</v>
      </c>
      <c r="W434">
        <v>0</v>
      </c>
      <c r="X434">
        <v>-731615568</v>
      </c>
      <c r="Y434">
        <v>8</v>
      </c>
      <c r="AA434">
        <v>140.38999999999999</v>
      </c>
      <c r="AB434">
        <v>0</v>
      </c>
      <c r="AC434">
        <v>0</v>
      </c>
      <c r="AD434">
        <v>0</v>
      </c>
      <c r="AE434">
        <v>23.09</v>
      </c>
      <c r="AF434">
        <v>0</v>
      </c>
      <c r="AG434">
        <v>0</v>
      </c>
      <c r="AH434">
        <v>0</v>
      </c>
      <c r="AI434">
        <v>6.08</v>
      </c>
      <c r="AJ434">
        <v>1</v>
      </c>
      <c r="AK434">
        <v>1</v>
      </c>
      <c r="AL434">
        <v>1</v>
      </c>
      <c r="AN434">
        <v>0</v>
      </c>
      <c r="AO434">
        <v>1</v>
      </c>
      <c r="AP434">
        <v>0</v>
      </c>
      <c r="AQ434">
        <v>0</v>
      </c>
      <c r="AR434">
        <v>0</v>
      </c>
      <c r="AS434" t="s">
        <v>3</v>
      </c>
      <c r="AT434">
        <v>8</v>
      </c>
      <c r="AU434" t="s">
        <v>3</v>
      </c>
      <c r="AV434">
        <v>0</v>
      </c>
      <c r="AW434">
        <v>2</v>
      </c>
      <c r="AX434">
        <v>39270348</v>
      </c>
      <c r="AY434">
        <v>1</v>
      </c>
      <c r="AZ434">
        <v>0</v>
      </c>
      <c r="BA434">
        <v>420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CX434">
        <f>Y434*Source!I243</f>
        <v>1.6048</v>
      </c>
      <c r="CY434">
        <f t="shared" si="60"/>
        <v>140.38999999999999</v>
      </c>
      <c r="CZ434">
        <f t="shared" si="61"/>
        <v>23.09</v>
      </c>
      <c r="DA434">
        <f t="shared" si="62"/>
        <v>6.08</v>
      </c>
      <c r="DB434">
        <v>0</v>
      </c>
    </row>
    <row r="435" spans="1:106" x14ac:dyDescent="0.2">
      <c r="A435">
        <f>ROW(Source!A243)</f>
        <v>243</v>
      </c>
      <c r="B435">
        <v>39269648</v>
      </c>
      <c r="C435">
        <v>39270325</v>
      </c>
      <c r="D435">
        <v>36838891</v>
      </c>
      <c r="E435">
        <v>1</v>
      </c>
      <c r="F435">
        <v>1</v>
      </c>
      <c r="G435">
        <v>1</v>
      </c>
      <c r="H435">
        <v>3</v>
      </c>
      <c r="I435" t="s">
        <v>1165</v>
      </c>
      <c r="J435" t="s">
        <v>1166</v>
      </c>
      <c r="K435" t="s">
        <v>1167</v>
      </c>
      <c r="L435">
        <v>1348</v>
      </c>
      <c r="N435">
        <v>1009</v>
      </c>
      <c r="O435" t="s">
        <v>219</v>
      </c>
      <c r="P435" t="s">
        <v>219</v>
      </c>
      <c r="Q435">
        <v>1000</v>
      </c>
      <c r="W435">
        <v>0</v>
      </c>
      <c r="X435">
        <v>-1445734866</v>
      </c>
      <c r="Y435">
        <v>5.0099999999999997E-3</v>
      </c>
      <c r="AA435">
        <v>104472.64</v>
      </c>
      <c r="AB435">
        <v>0</v>
      </c>
      <c r="AC435">
        <v>0</v>
      </c>
      <c r="AD435">
        <v>0</v>
      </c>
      <c r="AE435">
        <v>17183</v>
      </c>
      <c r="AF435">
        <v>0</v>
      </c>
      <c r="AG435">
        <v>0</v>
      </c>
      <c r="AH435">
        <v>0</v>
      </c>
      <c r="AI435">
        <v>6.08</v>
      </c>
      <c r="AJ435">
        <v>1</v>
      </c>
      <c r="AK435">
        <v>1</v>
      </c>
      <c r="AL435">
        <v>1</v>
      </c>
      <c r="AN435">
        <v>0</v>
      </c>
      <c r="AO435">
        <v>1</v>
      </c>
      <c r="AP435">
        <v>0</v>
      </c>
      <c r="AQ435">
        <v>0</v>
      </c>
      <c r="AR435">
        <v>0</v>
      </c>
      <c r="AS435" t="s">
        <v>3</v>
      </c>
      <c r="AT435">
        <v>5.0099999999999997E-3</v>
      </c>
      <c r="AU435" t="s">
        <v>3</v>
      </c>
      <c r="AV435">
        <v>0</v>
      </c>
      <c r="AW435">
        <v>2</v>
      </c>
      <c r="AX435">
        <v>39270350</v>
      </c>
      <c r="AY435">
        <v>1</v>
      </c>
      <c r="AZ435">
        <v>0</v>
      </c>
      <c r="BA435">
        <v>422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CX435">
        <f>Y435*Source!I243</f>
        <v>1.0050059999999999E-3</v>
      </c>
      <c r="CY435">
        <f t="shared" si="60"/>
        <v>104472.64</v>
      </c>
      <c r="CZ435">
        <f t="shared" si="61"/>
        <v>17183</v>
      </c>
      <c r="DA435">
        <f t="shared" si="62"/>
        <v>6.08</v>
      </c>
      <c r="DB435">
        <v>0</v>
      </c>
    </row>
    <row r="436" spans="1:106" x14ac:dyDescent="0.2">
      <c r="A436">
        <f>ROW(Source!A243)</f>
        <v>243</v>
      </c>
      <c r="B436">
        <v>39269648</v>
      </c>
      <c r="C436">
        <v>39270325</v>
      </c>
      <c r="D436">
        <v>36848233</v>
      </c>
      <c r="E436">
        <v>1</v>
      </c>
      <c r="F436">
        <v>1</v>
      </c>
      <c r="G436">
        <v>1</v>
      </c>
      <c r="H436">
        <v>3</v>
      </c>
      <c r="I436" t="s">
        <v>702</v>
      </c>
      <c r="J436" t="s">
        <v>704</v>
      </c>
      <c r="K436" t="s">
        <v>703</v>
      </c>
      <c r="L436">
        <v>1327</v>
      </c>
      <c r="N436">
        <v>1005</v>
      </c>
      <c r="O436" t="s">
        <v>79</v>
      </c>
      <c r="P436" t="s">
        <v>79</v>
      </c>
      <c r="Q436">
        <v>1</v>
      </c>
      <c r="W436">
        <v>0</v>
      </c>
      <c r="X436">
        <v>543515318</v>
      </c>
      <c r="Y436">
        <v>100</v>
      </c>
      <c r="AA436">
        <v>511.02</v>
      </c>
      <c r="AB436">
        <v>0</v>
      </c>
      <c r="AC436">
        <v>0</v>
      </c>
      <c r="AD436">
        <v>0</v>
      </c>
      <c r="AE436">
        <v>84.05</v>
      </c>
      <c r="AF436">
        <v>0</v>
      </c>
      <c r="AG436">
        <v>0</v>
      </c>
      <c r="AH436">
        <v>0</v>
      </c>
      <c r="AI436">
        <v>6.08</v>
      </c>
      <c r="AJ436">
        <v>1</v>
      </c>
      <c r="AK436">
        <v>1</v>
      </c>
      <c r="AL436">
        <v>1</v>
      </c>
      <c r="AN436">
        <v>0</v>
      </c>
      <c r="AO436">
        <v>0</v>
      </c>
      <c r="AP436">
        <v>0</v>
      </c>
      <c r="AQ436">
        <v>0</v>
      </c>
      <c r="AR436">
        <v>0</v>
      </c>
      <c r="AS436" t="s">
        <v>3</v>
      </c>
      <c r="AT436">
        <v>100</v>
      </c>
      <c r="AU436" t="s">
        <v>3</v>
      </c>
      <c r="AV436">
        <v>0</v>
      </c>
      <c r="AW436">
        <v>1</v>
      </c>
      <c r="AX436">
        <v>-1</v>
      </c>
      <c r="AY436">
        <v>0</v>
      </c>
      <c r="AZ436">
        <v>0</v>
      </c>
      <c r="BA436" t="s">
        <v>3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CX436">
        <f>Y436*Source!I243</f>
        <v>20.059999999999999</v>
      </c>
      <c r="CY436">
        <f t="shared" si="60"/>
        <v>511.02</v>
      </c>
      <c r="CZ436">
        <f t="shared" si="61"/>
        <v>84.05</v>
      </c>
      <c r="DA436">
        <f t="shared" si="62"/>
        <v>6.08</v>
      </c>
      <c r="DB436">
        <v>0</v>
      </c>
    </row>
    <row r="437" spans="1:106" x14ac:dyDescent="0.2">
      <c r="A437">
        <f>ROW(Source!A243)</f>
        <v>243</v>
      </c>
      <c r="B437">
        <v>39269648</v>
      </c>
      <c r="C437">
        <v>39270325</v>
      </c>
      <c r="D437">
        <v>36797819</v>
      </c>
      <c r="E437">
        <v>17</v>
      </c>
      <c r="F437">
        <v>1</v>
      </c>
      <c r="G437">
        <v>1</v>
      </c>
      <c r="H437">
        <v>3</v>
      </c>
      <c r="I437" t="s">
        <v>631</v>
      </c>
      <c r="J437" t="s">
        <v>3</v>
      </c>
      <c r="K437" t="s">
        <v>632</v>
      </c>
      <c r="L437">
        <v>1327</v>
      </c>
      <c r="N437">
        <v>1005</v>
      </c>
      <c r="O437" t="s">
        <v>79</v>
      </c>
      <c r="P437" t="s">
        <v>79</v>
      </c>
      <c r="Q437">
        <v>1</v>
      </c>
      <c r="W437">
        <v>0</v>
      </c>
      <c r="X437">
        <v>-609733809</v>
      </c>
      <c r="Y437">
        <v>100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6.08</v>
      </c>
      <c r="AJ437">
        <v>1</v>
      </c>
      <c r="AK437">
        <v>1</v>
      </c>
      <c r="AL437">
        <v>1</v>
      </c>
      <c r="AN437">
        <v>0</v>
      </c>
      <c r="AO437">
        <v>0</v>
      </c>
      <c r="AP437">
        <v>0</v>
      </c>
      <c r="AQ437">
        <v>0</v>
      </c>
      <c r="AR437">
        <v>0</v>
      </c>
      <c r="AS437" t="s">
        <v>3</v>
      </c>
      <c r="AT437">
        <v>100</v>
      </c>
      <c r="AU437" t="s">
        <v>3</v>
      </c>
      <c r="AV437">
        <v>0</v>
      </c>
      <c r="AW437">
        <v>2</v>
      </c>
      <c r="AX437">
        <v>39270352</v>
      </c>
      <c r="AY437">
        <v>1</v>
      </c>
      <c r="AZ437">
        <v>0</v>
      </c>
      <c r="BA437">
        <v>424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CX437">
        <f>Y437*Source!I243</f>
        <v>20.059999999999999</v>
      </c>
      <c r="CY437">
        <f t="shared" si="60"/>
        <v>0</v>
      </c>
      <c r="CZ437">
        <f t="shared" si="61"/>
        <v>0</v>
      </c>
      <c r="DA437">
        <f t="shared" si="62"/>
        <v>6.08</v>
      </c>
      <c r="DB437">
        <v>0</v>
      </c>
    </row>
    <row r="438" spans="1:106" x14ac:dyDescent="0.2">
      <c r="A438">
        <f>ROW(Source!A246)</f>
        <v>246</v>
      </c>
      <c r="B438">
        <v>39269648</v>
      </c>
      <c r="C438">
        <v>39270358</v>
      </c>
      <c r="D438">
        <v>37070495</v>
      </c>
      <c r="E438">
        <v>1</v>
      </c>
      <c r="F438">
        <v>1</v>
      </c>
      <c r="G438">
        <v>1</v>
      </c>
      <c r="H438">
        <v>1</v>
      </c>
      <c r="I438" t="s">
        <v>942</v>
      </c>
      <c r="J438" t="s">
        <v>3</v>
      </c>
      <c r="K438" t="s">
        <v>943</v>
      </c>
      <c r="L438">
        <v>1191</v>
      </c>
      <c r="N438">
        <v>1013</v>
      </c>
      <c r="O438" t="s">
        <v>878</v>
      </c>
      <c r="P438" t="s">
        <v>878</v>
      </c>
      <c r="Q438">
        <v>1</v>
      </c>
      <c r="W438">
        <v>0</v>
      </c>
      <c r="X438">
        <v>-784637506</v>
      </c>
      <c r="Y438">
        <v>152.92699999999996</v>
      </c>
      <c r="AA438">
        <v>0</v>
      </c>
      <c r="AB438">
        <v>0</v>
      </c>
      <c r="AC438">
        <v>0</v>
      </c>
      <c r="AD438">
        <v>53.14</v>
      </c>
      <c r="AE438">
        <v>0</v>
      </c>
      <c r="AF438">
        <v>0</v>
      </c>
      <c r="AG438">
        <v>0</v>
      </c>
      <c r="AH438">
        <v>8.74</v>
      </c>
      <c r="AI438">
        <v>1</v>
      </c>
      <c r="AJ438">
        <v>1</v>
      </c>
      <c r="AK438">
        <v>1</v>
      </c>
      <c r="AL438">
        <v>6.08</v>
      </c>
      <c r="AN438">
        <v>0</v>
      </c>
      <c r="AO438">
        <v>1</v>
      </c>
      <c r="AP438">
        <v>1</v>
      </c>
      <c r="AQ438">
        <v>0</v>
      </c>
      <c r="AR438">
        <v>0</v>
      </c>
      <c r="AS438" t="s">
        <v>3</v>
      </c>
      <c r="AT438">
        <v>132.97999999999999</v>
      </c>
      <c r="AU438" t="s">
        <v>82</v>
      </c>
      <c r="AV438">
        <v>1</v>
      </c>
      <c r="AW438">
        <v>2</v>
      </c>
      <c r="AX438">
        <v>39270372</v>
      </c>
      <c r="AY438">
        <v>1</v>
      </c>
      <c r="AZ438">
        <v>0</v>
      </c>
      <c r="BA438">
        <v>428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CX438">
        <f>Y438*Source!I246</f>
        <v>44.180610299999991</v>
      </c>
      <c r="CY438">
        <f>AD438</f>
        <v>53.14</v>
      </c>
      <c r="CZ438">
        <f>AH438</f>
        <v>8.74</v>
      </c>
      <c r="DA438">
        <f>AL438</f>
        <v>6.08</v>
      </c>
      <c r="DB438">
        <v>0</v>
      </c>
    </row>
    <row r="439" spans="1:106" x14ac:dyDescent="0.2">
      <c r="A439">
        <f>ROW(Source!A246)</f>
        <v>246</v>
      </c>
      <c r="B439">
        <v>39269648</v>
      </c>
      <c r="C439">
        <v>39270358</v>
      </c>
      <c r="D439">
        <v>37064876</v>
      </c>
      <c r="E439">
        <v>1</v>
      </c>
      <c r="F439">
        <v>1</v>
      </c>
      <c r="G439">
        <v>1</v>
      </c>
      <c r="H439">
        <v>1</v>
      </c>
      <c r="I439" t="s">
        <v>879</v>
      </c>
      <c r="J439" t="s">
        <v>3</v>
      </c>
      <c r="K439" t="s">
        <v>880</v>
      </c>
      <c r="L439">
        <v>1191</v>
      </c>
      <c r="N439">
        <v>1013</v>
      </c>
      <c r="O439" t="s">
        <v>878</v>
      </c>
      <c r="P439" t="s">
        <v>878</v>
      </c>
      <c r="Q439">
        <v>1</v>
      </c>
      <c r="W439">
        <v>0</v>
      </c>
      <c r="X439">
        <v>-1417349443</v>
      </c>
      <c r="Y439">
        <v>0.95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1</v>
      </c>
      <c r="AJ439">
        <v>1</v>
      </c>
      <c r="AK439">
        <v>6.08</v>
      </c>
      <c r="AL439">
        <v>1</v>
      </c>
      <c r="AN439">
        <v>0</v>
      </c>
      <c r="AO439">
        <v>1</v>
      </c>
      <c r="AP439">
        <v>0</v>
      </c>
      <c r="AQ439">
        <v>0</v>
      </c>
      <c r="AR439">
        <v>0</v>
      </c>
      <c r="AS439" t="s">
        <v>3</v>
      </c>
      <c r="AT439">
        <v>0.95</v>
      </c>
      <c r="AU439" t="s">
        <v>3</v>
      </c>
      <c r="AV439">
        <v>2</v>
      </c>
      <c r="AW439">
        <v>2</v>
      </c>
      <c r="AX439">
        <v>39270373</v>
      </c>
      <c r="AY439">
        <v>1</v>
      </c>
      <c r="AZ439">
        <v>2048</v>
      </c>
      <c r="BA439">
        <v>429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CX439">
        <f>Y439*Source!I246</f>
        <v>0.274455</v>
      </c>
      <c r="CY439">
        <f>AD439</f>
        <v>0</v>
      </c>
      <c r="CZ439">
        <f>AH439</f>
        <v>0</v>
      </c>
      <c r="DA439">
        <f>AL439</f>
        <v>1</v>
      </c>
      <c r="DB439">
        <v>0</v>
      </c>
    </row>
    <row r="440" spans="1:106" x14ac:dyDescent="0.2">
      <c r="A440">
        <f>ROW(Source!A246)</f>
        <v>246</v>
      </c>
      <c r="B440">
        <v>39269648</v>
      </c>
      <c r="C440">
        <v>39270358</v>
      </c>
      <c r="D440">
        <v>36882159</v>
      </c>
      <c r="E440">
        <v>1</v>
      </c>
      <c r="F440">
        <v>1</v>
      </c>
      <c r="G440">
        <v>1</v>
      </c>
      <c r="H440">
        <v>2</v>
      </c>
      <c r="I440" t="s">
        <v>892</v>
      </c>
      <c r="J440" t="s">
        <v>893</v>
      </c>
      <c r="K440" t="s">
        <v>894</v>
      </c>
      <c r="L440">
        <v>1368</v>
      </c>
      <c r="N440">
        <v>1011</v>
      </c>
      <c r="O440" t="s">
        <v>884</v>
      </c>
      <c r="P440" t="s">
        <v>884</v>
      </c>
      <c r="Q440">
        <v>1</v>
      </c>
      <c r="W440">
        <v>0</v>
      </c>
      <c r="X440">
        <v>-1718674368</v>
      </c>
      <c r="Y440">
        <v>0.47499999999999998</v>
      </c>
      <c r="AA440">
        <v>0</v>
      </c>
      <c r="AB440">
        <v>680.9</v>
      </c>
      <c r="AC440">
        <v>13.5</v>
      </c>
      <c r="AD440">
        <v>0</v>
      </c>
      <c r="AE440">
        <v>0</v>
      </c>
      <c r="AF440">
        <v>111.99</v>
      </c>
      <c r="AG440">
        <v>13.5</v>
      </c>
      <c r="AH440">
        <v>0</v>
      </c>
      <c r="AI440">
        <v>1</v>
      </c>
      <c r="AJ440">
        <v>6.08</v>
      </c>
      <c r="AK440">
        <v>1</v>
      </c>
      <c r="AL440">
        <v>1</v>
      </c>
      <c r="AN440">
        <v>0</v>
      </c>
      <c r="AO440">
        <v>1</v>
      </c>
      <c r="AP440">
        <v>1</v>
      </c>
      <c r="AQ440">
        <v>0</v>
      </c>
      <c r="AR440">
        <v>0</v>
      </c>
      <c r="AS440" t="s">
        <v>3</v>
      </c>
      <c r="AT440">
        <v>0.38</v>
      </c>
      <c r="AU440" t="s">
        <v>81</v>
      </c>
      <c r="AV440">
        <v>0</v>
      </c>
      <c r="AW440">
        <v>2</v>
      </c>
      <c r="AX440">
        <v>39270374</v>
      </c>
      <c r="AY440">
        <v>1</v>
      </c>
      <c r="AZ440">
        <v>0</v>
      </c>
      <c r="BA440">
        <v>430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CX440">
        <f>Y440*Source!I246</f>
        <v>0.1372275</v>
      </c>
      <c r="CY440">
        <f>AB440</f>
        <v>680.9</v>
      </c>
      <c r="CZ440">
        <f>AF440</f>
        <v>111.99</v>
      </c>
      <c r="DA440">
        <f>AJ440</f>
        <v>6.08</v>
      </c>
      <c r="DB440">
        <v>0</v>
      </c>
    </row>
    <row r="441" spans="1:106" x14ac:dyDescent="0.2">
      <c r="A441">
        <f>ROW(Source!A246)</f>
        <v>246</v>
      </c>
      <c r="B441">
        <v>39269648</v>
      </c>
      <c r="C441">
        <v>39270358</v>
      </c>
      <c r="D441">
        <v>36882351</v>
      </c>
      <c r="E441">
        <v>1</v>
      </c>
      <c r="F441">
        <v>1</v>
      </c>
      <c r="G441">
        <v>1</v>
      </c>
      <c r="H441">
        <v>2</v>
      </c>
      <c r="I441" t="s">
        <v>1162</v>
      </c>
      <c r="J441" t="s">
        <v>1163</v>
      </c>
      <c r="K441" t="s">
        <v>1164</v>
      </c>
      <c r="L441">
        <v>1368</v>
      </c>
      <c r="N441">
        <v>1011</v>
      </c>
      <c r="O441" t="s">
        <v>884</v>
      </c>
      <c r="P441" t="s">
        <v>884</v>
      </c>
      <c r="Q441">
        <v>1</v>
      </c>
      <c r="W441">
        <v>0</v>
      </c>
      <c r="X441">
        <v>-1985289705</v>
      </c>
      <c r="Y441">
        <v>0.48750000000000004</v>
      </c>
      <c r="AA441">
        <v>0</v>
      </c>
      <c r="AB441">
        <v>40.49</v>
      </c>
      <c r="AC441">
        <v>0</v>
      </c>
      <c r="AD441">
        <v>0</v>
      </c>
      <c r="AE441">
        <v>0</v>
      </c>
      <c r="AF441">
        <v>6.66</v>
      </c>
      <c r="AG441">
        <v>0</v>
      </c>
      <c r="AH441">
        <v>0</v>
      </c>
      <c r="AI441">
        <v>1</v>
      </c>
      <c r="AJ441">
        <v>6.08</v>
      </c>
      <c r="AK441">
        <v>1</v>
      </c>
      <c r="AL441">
        <v>1</v>
      </c>
      <c r="AN441">
        <v>0</v>
      </c>
      <c r="AO441">
        <v>1</v>
      </c>
      <c r="AP441">
        <v>1</v>
      </c>
      <c r="AQ441">
        <v>0</v>
      </c>
      <c r="AR441">
        <v>0</v>
      </c>
      <c r="AS441" t="s">
        <v>3</v>
      </c>
      <c r="AT441">
        <v>0.39</v>
      </c>
      <c r="AU441" t="s">
        <v>81</v>
      </c>
      <c r="AV441">
        <v>0</v>
      </c>
      <c r="AW441">
        <v>2</v>
      </c>
      <c r="AX441">
        <v>39270375</v>
      </c>
      <c r="AY441">
        <v>1</v>
      </c>
      <c r="AZ441">
        <v>0</v>
      </c>
      <c r="BA441">
        <v>431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CX441">
        <f>Y441*Source!I246</f>
        <v>0.14083875000000001</v>
      </c>
      <c r="CY441">
        <f>AB441</f>
        <v>40.49</v>
      </c>
      <c r="CZ441">
        <f>AF441</f>
        <v>6.66</v>
      </c>
      <c r="DA441">
        <f>AJ441</f>
        <v>6.08</v>
      </c>
      <c r="DB441">
        <v>0</v>
      </c>
    </row>
    <row r="442" spans="1:106" x14ac:dyDescent="0.2">
      <c r="A442">
        <f>ROW(Source!A246)</f>
        <v>246</v>
      </c>
      <c r="B442">
        <v>39269648</v>
      </c>
      <c r="C442">
        <v>39270358</v>
      </c>
      <c r="D442">
        <v>36883554</v>
      </c>
      <c r="E442">
        <v>1</v>
      </c>
      <c r="F442">
        <v>1</v>
      </c>
      <c r="G442">
        <v>1</v>
      </c>
      <c r="H442">
        <v>2</v>
      </c>
      <c r="I442" t="s">
        <v>895</v>
      </c>
      <c r="J442" t="s">
        <v>896</v>
      </c>
      <c r="K442" t="s">
        <v>897</v>
      </c>
      <c r="L442">
        <v>1368</v>
      </c>
      <c r="N442">
        <v>1011</v>
      </c>
      <c r="O442" t="s">
        <v>884</v>
      </c>
      <c r="P442" t="s">
        <v>884</v>
      </c>
      <c r="Q442">
        <v>1</v>
      </c>
      <c r="W442">
        <v>0</v>
      </c>
      <c r="X442">
        <v>1372534845</v>
      </c>
      <c r="Y442">
        <v>0.71249999999999991</v>
      </c>
      <c r="AA442">
        <v>0</v>
      </c>
      <c r="AB442">
        <v>399.52</v>
      </c>
      <c r="AC442">
        <v>11.6</v>
      </c>
      <c r="AD442">
        <v>0</v>
      </c>
      <c r="AE442">
        <v>0</v>
      </c>
      <c r="AF442">
        <v>65.709999999999994</v>
      </c>
      <c r="AG442">
        <v>11.6</v>
      </c>
      <c r="AH442">
        <v>0</v>
      </c>
      <c r="AI442">
        <v>1</v>
      </c>
      <c r="AJ442">
        <v>6.08</v>
      </c>
      <c r="AK442">
        <v>1</v>
      </c>
      <c r="AL442">
        <v>1</v>
      </c>
      <c r="AN442">
        <v>0</v>
      </c>
      <c r="AO442">
        <v>1</v>
      </c>
      <c r="AP442">
        <v>1</v>
      </c>
      <c r="AQ442">
        <v>0</v>
      </c>
      <c r="AR442">
        <v>0</v>
      </c>
      <c r="AS442" t="s">
        <v>3</v>
      </c>
      <c r="AT442">
        <v>0.56999999999999995</v>
      </c>
      <c r="AU442" t="s">
        <v>81</v>
      </c>
      <c r="AV442">
        <v>0</v>
      </c>
      <c r="AW442">
        <v>2</v>
      </c>
      <c r="AX442">
        <v>39270376</v>
      </c>
      <c r="AY442">
        <v>1</v>
      </c>
      <c r="AZ442">
        <v>0</v>
      </c>
      <c r="BA442">
        <v>432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CX442">
        <f>Y442*Source!I246</f>
        <v>0.20584124999999998</v>
      </c>
      <c r="CY442">
        <f>AB442</f>
        <v>399.52</v>
      </c>
      <c r="CZ442">
        <f>AF442</f>
        <v>65.709999999999994</v>
      </c>
      <c r="DA442">
        <f>AJ442</f>
        <v>6.08</v>
      </c>
      <c r="DB442">
        <v>0</v>
      </c>
    </row>
    <row r="443" spans="1:106" x14ac:dyDescent="0.2">
      <c r="A443">
        <f>ROW(Source!A246)</f>
        <v>246</v>
      </c>
      <c r="B443">
        <v>39269648</v>
      </c>
      <c r="C443">
        <v>39270358</v>
      </c>
      <c r="D443">
        <v>36883858</v>
      </c>
      <c r="E443">
        <v>1</v>
      </c>
      <c r="F443">
        <v>1</v>
      </c>
      <c r="G443">
        <v>1</v>
      </c>
      <c r="H443">
        <v>2</v>
      </c>
      <c r="I443" t="s">
        <v>898</v>
      </c>
      <c r="J443" t="s">
        <v>899</v>
      </c>
      <c r="K443" t="s">
        <v>900</v>
      </c>
      <c r="L443">
        <v>1368</v>
      </c>
      <c r="N443">
        <v>1011</v>
      </c>
      <c r="O443" t="s">
        <v>884</v>
      </c>
      <c r="P443" t="s">
        <v>884</v>
      </c>
      <c r="Q443">
        <v>1</v>
      </c>
      <c r="W443">
        <v>0</v>
      </c>
      <c r="X443">
        <v>-353815937</v>
      </c>
      <c r="Y443">
        <v>1.925</v>
      </c>
      <c r="AA443">
        <v>0</v>
      </c>
      <c r="AB443">
        <v>49.25</v>
      </c>
      <c r="AC443">
        <v>0</v>
      </c>
      <c r="AD443">
        <v>0</v>
      </c>
      <c r="AE443">
        <v>0</v>
      </c>
      <c r="AF443">
        <v>8.1</v>
      </c>
      <c r="AG443">
        <v>0</v>
      </c>
      <c r="AH443">
        <v>0</v>
      </c>
      <c r="AI443">
        <v>1</v>
      </c>
      <c r="AJ443">
        <v>6.08</v>
      </c>
      <c r="AK443">
        <v>1</v>
      </c>
      <c r="AL443">
        <v>1</v>
      </c>
      <c r="AN443">
        <v>0</v>
      </c>
      <c r="AO443">
        <v>1</v>
      </c>
      <c r="AP443">
        <v>1</v>
      </c>
      <c r="AQ443">
        <v>0</v>
      </c>
      <c r="AR443">
        <v>0</v>
      </c>
      <c r="AS443" t="s">
        <v>3</v>
      </c>
      <c r="AT443">
        <v>1.54</v>
      </c>
      <c r="AU443" t="s">
        <v>81</v>
      </c>
      <c r="AV443">
        <v>0</v>
      </c>
      <c r="AW443">
        <v>2</v>
      </c>
      <c r="AX443">
        <v>39270377</v>
      </c>
      <c r="AY443">
        <v>1</v>
      </c>
      <c r="AZ443">
        <v>0</v>
      </c>
      <c r="BA443">
        <v>433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CX443">
        <f>Y443*Source!I246</f>
        <v>0.55613250000000003</v>
      </c>
      <c r="CY443">
        <f>AB443</f>
        <v>49.25</v>
      </c>
      <c r="CZ443">
        <f>AF443</f>
        <v>8.1</v>
      </c>
      <c r="DA443">
        <f>AJ443</f>
        <v>6.08</v>
      </c>
      <c r="DB443">
        <v>0</v>
      </c>
    </row>
    <row r="444" spans="1:106" x14ac:dyDescent="0.2">
      <c r="A444">
        <f>ROW(Source!A246)</f>
        <v>246</v>
      </c>
      <c r="B444">
        <v>39269648</v>
      </c>
      <c r="C444">
        <v>39270358</v>
      </c>
      <c r="D444">
        <v>36799676</v>
      </c>
      <c r="E444">
        <v>1</v>
      </c>
      <c r="F444">
        <v>1</v>
      </c>
      <c r="G444">
        <v>1</v>
      </c>
      <c r="H444">
        <v>3</v>
      </c>
      <c r="I444" t="s">
        <v>1156</v>
      </c>
      <c r="J444" t="s">
        <v>1157</v>
      </c>
      <c r="K444" t="s">
        <v>1158</v>
      </c>
      <c r="L444">
        <v>1348</v>
      </c>
      <c r="N444">
        <v>1009</v>
      </c>
      <c r="O444" t="s">
        <v>219</v>
      </c>
      <c r="P444" t="s">
        <v>219</v>
      </c>
      <c r="Q444">
        <v>1000</v>
      </c>
      <c r="W444">
        <v>0</v>
      </c>
      <c r="X444">
        <v>731670393</v>
      </c>
      <c r="Y444">
        <v>8.4000000000000003E-4</v>
      </c>
      <c r="AA444">
        <v>161113.92000000001</v>
      </c>
      <c r="AB444">
        <v>0</v>
      </c>
      <c r="AC444">
        <v>0</v>
      </c>
      <c r="AD444">
        <v>0</v>
      </c>
      <c r="AE444">
        <v>26499</v>
      </c>
      <c r="AF444">
        <v>0</v>
      </c>
      <c r="AG444">
        <v>0</v>
      </c>
      <c r="AH444">
        <v>0</v>
      </c>
      <c r="AI444">
        <v>6.08</v>
      </c>
      <c r="AJ444">
        <v>1</v>
      </c>
      <c r="AK444">
        <v>1</v>
      </c>
      <c r="AL444">
        <v>1</v>
      </c>
      <c r="AN444">
        <v>0</v>
      </c>
      <c r="AO444">
        <v>1</v>
      </c>
      <c r="AP444">
        <v>0</v>
      </c>
      <c r="AQ444">
        <v>0</v>
      </c>
      <c r="AR444">
        <v>0</v>
      </c>
      <c r="AS444" t="s">
        <v>3</v>
      </c>
      <c r="AT444">
        <v>8.4000000000000003E-4</v>
      </c>
      <c r="AU444" t="s">
        <v>3</v>
      </c>
      <c r="AV444">
        <v>0</v>
      </c>
      <c r="AW444">
        <v>2</v>
      </c>
      <c r="AX444">
        <v>39270378</v>
      </c>
      <c r="AY444">
        <v>1</v>
      </c>
      <c r="AZ444">
        <v>0</v>
      </c>
      <c r="BA444">
        <v>434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CX444">
        <f>Y444*Source!I246</f>
        <v>2.4267599999999999E-4</v>
      </c>
      <c r="CY444">
        <f t="shared" ref="CY444:CY450" si="63">AA444</f>
        <v>161113.92000000001</v>
      </c>
      <c r="CZ444">
        <f t="shared" ref="CZ444:CZ450" si="64">AE444</f>
        <v>26499</v>
      </c>
      <c r="DA444">
        <f t="shared" ref="DA444:DA450" si="65">AI444</f>
        <v>6.08</v>
      </c>
      <c r="DB444">
        <v>0</v>
      </c>
    </row>
    <row r="445" spans="1:106" x14ac:dyDescent="0.2">
      <c r="A445">
        <f>ROW(Source!A246)</f>
        <v>246</v>
      </c>
      <c r="B445">
        <v>39269648</v>
      </c>
      <c r="C445">
        <v>39270358</v>
      </c>
      <c r="D445">
        <v>36803269</v>
      </c>
      <c r="E445">
        <v>1</v>
      </c>
      <c r="F445">
        <v>1</v>
      </c>
      <c r="G445">
        <v>1</v>
      </c>
      <c r="H445">
        <v>3</v>
      </c>
      <c r="I445" t="s">
        <v>901</v>
      </c>
      <c r="J445" t="s">
        <v>902</v>
      </c>
      <c r="K445" t="s">
        <v>903</v>
      </c>
      <c r="L445">
        <v>1348</v>
      </c>
      <c r="N445">
        <v>1009</v>
      </c>
      <c r="O445" t="s">
        <v>219</v>
      </c>
      <c r="P445" t="s">
        <v>219</v>
      </c>
      <c r="Q445">
        <v>1000</v>
      </c>
      <c r="W445">
        <v>0</v>
      </c>
      <c r="X445">
        <v>-1068056325</v>
      </c>
      <c r="Y445">
        <v>3.8999999999999999E-4</v>
      </c>
      <c r="AA445">
        <v>63000.959999999999</v>
      </c>
      <c r="AB445">
        <v>0</v>
      </c>
      <c r="AC445">
        <v>0</v>
      </c>
      <c r="AD445">
        <v>0</v>
      </c>
      <c r="AE445">
        <v>10362</v>
      </c>
      <c r="AF445">
        <v>0</v>
      </c>
      <c r="AG445">
        <v>0</v>
      </c>
      <c r="AH445">
        <v>0</v>
      </c>
      <c r="AI445">
        <v>6.08</v>
      </c>
      <c r="AJ445">
        <v>1</v>
      </c>
      <c r="AK445">
        <v>1</v>
      </c>
      <c r="AL445">
        <v>1</v>
      </c>
      <c r="AN445">
        <v>0</v>
      </c>
      <c r="AO445">
        <v>1</v>
      </c>
      <c r="AP445">
        <v>0</v>
      </c>
      <c r="AQ445">
        <v>0</v>
      </c>
      <c r="AR445">
        <v>0</v>
      </c>
      <c r="AS445" t="s">
        <v>3</v>
      </c>
      <c r="AT445">
        <v>3.8999999999999999E-4</v>
      </c>
      <c r="AU445" t="s">
        <v>3</v>
      </c>
      <c r="AV445">
        <v>0</v>
      </c>
      <c r="AW445">
        <v>2</v>
      </c>
      <c r="AX445">
        <v>39270379</v>
      </c>
      <c r="AY445">
        <v>1</v>
      </c>
      <c r="AZ445">
        <v>0</v>
      </c>
      <c r="BA445">
        <v>435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CX445">
        <f>Y445*Source!I246</f>
        <v>1.1267099999999999E-4</v>
      </c>
      <c r="CY445">
        <f t="shared" si="63"/>
        <v>63000.959999999999</v>
      </c>
      <c r="CZ445">
        <f t="shared" si="64"/>
        <v>10362</v>
      </c>
      <c r="DA445">
        <f t="shared" si="65"/>
        <v>6.08</v>
      </c>
      <c r="DB445">
        <v>0</v>
      </c>
    </row>
    <row r="446" spans="1:106" x14ac:dyDescent="0.2">
      <c r="A446">
        <f>ROW(Source!A246)</f>
        <v>246</v>
      </c>
      <c r="B446">
        <v>39269648</v>
      </c>
      <c r="C446">
        <v>39270358</v>
      </c>
      <c r="D446">
        <v>36804447</v>
      </c>
      <c r="E446">
        <v>1</v>
      </c>
      <c r="F446">
        <v>1</v>
      </c>
      <c r="G446">
        <v>1</v>
      </c>
      <c r="H446">
        <v>3</v>
      </c>
      <c r="I446" t="s">
        <v>904</v>
      </c>
      <c r="J446" t="s">
        <v>905</v>
      </c>
      <c r="K446" t="s">
        <v>906</v>
      </c>
      <c r="L446">
        <v>1348</v>
      </c>
      <c r="N446">
        <v>1009</v>
      </c>
      <c r="O446" t="s">
        <v>219</v>
      </c>
      <c r="P446" t="s">
        <v>219</v>
      </c>
      <c r="Q446">
        <v>1000</v>
      </c>
      <c r="W446">
        <v>0</v>
      </c>
      <c r="X446">
        <v>-437906794</v>
      </c>
      <c r="Y446">
        <v>1.0999999999999999E-2</v>
      </c>
      <c r="AA446">
        <v>54963.26</v>
      </c>
      <c r="AB446">
        <v>0</v>
      </c>
      <c r="AC446">
        <v>0</v>
      </c>
      <c r="AD446">
        <v>0</v>
      </c>
      <c r="AE446">
        <v>9040.01</v>
      </c>
      <c r="AF446">
        <v>0</v>
      </c>
      <c r="AG446">
        <v>0</v>
      </c>
      <c r="AH446">
        <v>0</v>
      </c>
      <c r="AI446">
        <v>6.08</v>
      </c>
      <c r="AJ446">
        <v>1</v>
      </c>
      <c r="AK446">
        <v>1</v>
      </c>
      <c r="AL446">
        <v>1</v>
      </c>
      <c r="AN446">
        <v>0</v>
      </c>
      <c r="AO446">
        <v>1</v>
      </c>
      <c r="AP446">
        <v>0</v>
      </c>
      <c r="AQ446">
        <v>0</v>
      </c>
      <c r="AR446">
        <v>0</v>
      </c>
      <c r="AS446" t="s">
        <v>3</v>
      </c>
      <c r="AT446">
        <v>1.0999999999999999E-2</v>
      </c>
      <c r="AU446" t="s">
        <v>3</v>
      </c>
      <c r="AV446">
        <v>0</v>
      </c>
      <c r="AW446">
        <v>2</v>
      </c>
      <c r="AX446">
        <v>39270380</v>
      </c>
      <c r="AY446">
        <v>1</v>
      </c>
      <c r="AZ446">
        <v>0</v>
      </c>
      <c r="BA446">
        <v>436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CX446">
        <f>Y446*Source!I246</f>
        <v>3.1778999999999996E-3</v>
      </c>
      <c r="CY446">
        <f t="shared" si="63"/>
        <v>54963.26</v>
      </c>
      <c r="CZ446">
        <f t="shared" si="64"/>
        <v>9040.01</v>
      </c>
      <c r="DA446">
        <f t="shared" si="65"/>
        <v>6.08</v>
      </c>
      <c r="DB446">
        <v>0</v>
      </c>
    </row>
    <row r="447" spans="1:106" x14ac:dyDescent="0.2">
      <c r="A447">
        <f>ROW(Source!A246)</f>
        <v>246</v>
      </c>
      <c r="B447">
        <v>39269648</v>
      </c>
      <c r="C447">
        <v>39270358</v>
      </c>
      <c r="D447">
        <v>36805330</v>
      </c>
      <c r="E447">
        <v>1</v>
      </c>
      <c r="F447">
        <v>1</v>
      </c>
      <c r="G447">
        <v>1</v>
      </c>
      <c r="H447">
        <v>3</v>
      </c>
      <c r="I447" t="s">
        <v>1151</v>
      </c>
      <c r="J447" t="s">
        <v>1152</v>
      </c>
      <c r="K447" t="s">
        <v>1153</v>
      </c>
      <c r="L447">
        <v>1346</v>
      </c>
      <c r="N447">
        <v>1009</v>
      </c>
      <c r="O447" t="s">
        <v>260</v>
      </c>
      <c r="P447" t="s">
        <v>260</v>
      </c>
      <c r="Q447">
        <v>1</v>
      </c>
      <c r="W447">
        <v>0</v>
      </c>
      <c r="X447">
        <v>-731615568</v>
      </c>
      <c r="Y447">
        <v>7.58</v>
      </c>
      <c r="AA447">
        <v>140.38999999999999</v>
      </c>
      <c r="AB447">
        <v>0</v>
      </c>
      <c r="AC447">
        <v>0</v>
      </c>
      <c r="AD447">
        <v>0</v>
      </c>
      <c r="AE447">
        <v>23.09</v>
      </c>
      <c r="AF447">
        <v>0</v>
      </c>
      <c r="AG447">
        <v>0</v>
      </c>
      <c r="AH447">
        <v>0</v>
      </c>
      <c r="AI447">
        <v>6.08</v>
      </c>
      <c r="AJ447">
        <v>1</v>
      </c>
      <c r="AK447">
        <v>1</v>
      </c>
      <c r="AL447">
        <v>1</v>
      </c>
      <c r="AN447">
        <v>0</v>
      </c>
      <c r="AO447">
        <v>1</v>
      </c>
      <c r="AP447">
        <v>0</v>
      </c>
      <c r="AQ447">
        <v>0</v>
      </c>
      <c r="AR447">
        <v>0</v>
      </c>
      <c r="AS447" t="s">
        <v>3</v>
      </c>
      <c r="AT447">
        <v>7.58</v>
      </c>
      <c r="AU447" t="s">
        <v>3</v>
      </c>
      <c r="AV447">
        <v>0</v>
      </c>
      <c r="AW447">
        <v>2</v>
      </c>
      <c r="AX447">
        <v>39270381</v>
      </c>
      <c r="AY447">
        <v>1</v>
      </c>
      <c r="AZ447">
        <v>0</v>
      </c>
      <c r="BA447">
        <v>437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CX447">
        <f>Y447*Source!I246</f>
        <v>2.1898619999999998</v>
      </c>
      <c r="CY447">
        <f t="shared" si="63"/>
        <v>140.38999999999999</v>
      </c>
      <c r="CZ447">
        <f t="shared" si="64"/>
        <v>23.09</v>
      </c>
      <c r="DA447">
        <f t="shared" si="65"/>
        <v>6.08</v>
      </c>
      <c r="DB447">
        <v>0</v>
      </c>
    </row>
    <row r="448" spans="1:106" x14ac:dyDescent="0.2">
      <c r="A448">
        <f>ROW(Source!A246)</f>
        <v>246</v>
      </c>
      <c r="B448">
        <v>39269648</v>
      </c>
      <c r="C448">
        <v>39270358</v>
      </c>
      <c r="D448">
        <v>36838891</v>
      </c>
      <c r="E448">
        <v>1</v>
      </c>
      <c r="F448">
        <v>1</v>
      </c>
      <c r="G448">
        <v>1</v>
      </c>
      <c r="H448">
        <v>3</v>
      </c>
      <c r="I448" t="s">
        <v>1165</v>
      </c>
      <c r="J448" t="s">
        <v>1166</v>
      </c>
      <c r="K448" t="s">
        <v>1167</v>
      </c>
      <c r="L448">
        <v>1348</v>
      </c>
      <c r="N448">
        <v>1009</v>
      </c>
      <c r="O448" t="s">
        <v>219</v>
      </c>
      <c r="P448" t="s">
        <v>219</v>
      </c>
      <c r="Q448">
        <v>1000</v>
      </c>
      <c r="W448">
        <v>0</v>
      </c>
      <c r="X448">
        <v>-1445734866</v>
      </c>
      <c r="Y448">
        <v>5.13E-3</v>
      </c>
      <c r="AA448">
        <v>104472.64</v>
      </c>
      <c r="AB448">
        <v>0</v>
      </c>
      <c r="AC448">
        <v>0</v>
      </c>
      <c r="AD448">
        <v>0</v>
      </c>
      <c r="AE448">
        <v>17183</v>
      </c>
      <c r="AF448">
        <v>0</v>
      </c>
      <c r="AG448">
        <v>0</v>
      </c>
      <c r="AH448">
        <v>0</v>
      </c>
      <c r="AI448">
        <v>6.08</v>
      </c>
      <c r="AJ448">
        <v>1</v>
      </c>
      <c r="AK448">
        <v>1</v>
      </c>
      <c r="AL448">
        <v>1</v>
      </c>
      <c r="AN448">
        <v>0</v>
      </c>
      <c r="AO448">
        <v>1</v>
      </c>
      <c r="AP448">
        <v>0</v>
      </c>
      <c r="AQ448">
        <v>0</v>
      </c>
      <c r="AR448">
        <v>0</v>
      </c>
      <c r="AS448" t="s">
        <v>3</v>
      </c>
      <c r="AT448">
        <v>5.13E-3</v>
      </c>
      <c r="AU448" t="s">
        <v>3</v>
      </c>
      <c r="AV448">
        <v>0</v>
      </c>
      <c r="AW448">
        <v>2</v>
      </c>
      <c r="AX448">
        <v>39270383</v>
      </c>
      <c r="AY448">
        <v>1</v>
      </c>
      <c r="AZ448">
        <v>0</v>
      </c>
      <c r="BA448">
        <v>439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CX448">
        <f>Y448*Source!I246</f>
        <v>1.4820569999999999E-3</v>
      </c>
      <c r="CY448">
        <f t="shared" si="63"/>
        <v>104472.64</v>
      </c>
      <c r="CZ448">
        <f t="shared" si="64"/>
        <v>17183</v>
      </c>
      <c r="DA448">
        <f t="shared" si="65"/>
        <v>6.08</v>
      </c>
      <c r="DB448">
        <v>0</v>
      </c>
    </row>
    <row r="449" spans="1:106" x14ac:dyDescent="0.2">
      <c r="A449">
        <f>ROW(Source!A246)</f>
        <v>246</v>
      </c>
      <c r="B449">
        <v>39269648</v>
      </c>
      <c r="C449">
        <v>39270358</v>
      </c>
      <c r="D449">
        <v>36848233</v>
      </c>
      <c r="E449">
        <v>1</v>
      </c>
      <c r="F449">
        <v>1</v>
      </c>
      <c r="G449">
        <v>1</v>
      </c>
      <c r="H449">
        <v>3</v>
      </c>
      <c r="I449" t="s">
        <v>702</v>
      </c>
      <c r="J449" t="s">
        <v>704</v>
      </c>
      <c r="K449" t="s">
        <v>703</v>
      </c>
      <c r="L449">
        <v>1327</v>
      </c>
      <c r="N449">
        <v>1005</v>
      </c>
      <c r="O449" t="s">
        <v>79</v>
      </c>
      <c r="P449" t="s">
        <v>79</v>
      </c>
      <c r="Q449">
        <v>1</v>
      </c>
      <c r="W449">
        <v>0</v>
      </c>
      <c r="X449">
        <v>543515318</v>
      </c>
      <c r="Y449">
        <v>100</v>
      </c>
      <c r="AA449">
        <v>511.02</v>
      </c>
      <c r="AB449">
        <v>0</v>
      </c>
      <c r="AC449">
        <v>0</v>
      </c>
      <c r="AD449">
        <v>0</v>
      </c>
      <c r="AE449">
        <v>84.05</v>
      </c>
      <c r="AF449">
        <v>0</v>
      </c>
      <c r="AG449">
        <v>0</v>
      </c>
      <c r="AH449">
        <v>0</v>
      </c>
      <c r="AI449">
        <v>6.08</v>
      </c>
      <c r="AJ449">
        <v>1</v>
      </c>
      <c r="AK449">
        <v>1</v>
      </c>
      <c r="AL449">
        <v>1</v>
      </c>
      <c r="AN449">
        <v>0</v>
      </c>
      <c r="AO449">
        <v>0</v>
      </c>
      <c r="AP449">
        <v>0</v>
      </c>
      <c r="AQ449">
        <v>0</v>
      </c>
      <c r="AR449">
        <v>0</v>
      </c>
      <c r="AS449" t="s">
        <v>3</v>
      </c>
      <c r="AT449">
        <v>100</v>
      </c>
      <c r="AU449" t="s">
        <v>3</v>
      </c>
      <c r="AV449">
        <v>0</v>
      </c>
      <c r="AW449">
        <v>1</v>
      </c>
      <c r="AX449">
        <v>-1</v>
      </c>
      <c r="AY449">
        <v>0</v>
      </c>
      <c r="AZ449">
        <v>0</v>
      </c>
      <c r="BA449" t="s">
        <v>3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CX449">
        <f>Y449*Source!I246</f>
        <v>28.89</v>
      </c>
      <c r="CY449">
        <f t="shared" si="63"/>
        <v>511.02</v>
      </c>
      <c r="CZ449">
        <f t="shared" si="64"/>
        <v>84.05</v>
      </c>
      <c r="DA449">
        <f t="shared" si="65"/>
        <v>6.08</v>
      </c>
      <c r="DB449">
        <v>0</v>
      </c>
    </row>
    <row r="450" spans="1:106" x14ac:dyDescent="0.2">
      <c r="A450">
        <f>ROW(Source!A246)</f>
        <v>246</v>
      </c>
      <c r="B450">
        <v>39269648</v>
      </c>
      <c r="C450">
        <v>39270358</v>
      </c>
      <c r="D450">
        <v>36797819</v>
      </c>
      <c r="E450">
        <v>17</v>
      </c>
      <c r="F450">
        <v>1</v>
      </c>
      <c r="G450">
        <v>1</v>
      </c>
      <c r="H450">
        <v>3</v>
      </c>
      <c r="I450" t="s">
        <v>631</v>
      </c>
      <c r="J450" t="s">
        <v>3</v>
      </c>
      <c r="K450" t="s">
        <v>632</v>
      </c>
      <c r="L450">
        <v>1327</v>
      </c>
      <c r="N450">
        <v>1005</v>
      </c>
      <c r="O450" t="s">
        <v>79</v>
      </c>
      <c r="P450" t="s">
        <v>79</v>
      </c>
      <c r="Q450">
        <v>1</v>
      </c>
      <c r="W450">
        <v>0</v>
      </c>
      <c r="X450">
        <v>-609733809</v>
      </c>
      <c r="Y450">
        <v>100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6.08</v>
      </c>
      <c r="AJ450">
        <v>1</v>
      </c>
      <c r="AK450">
        <v>1</v>
      </c>
      <c r="AL450">
        <v>1</v>
      </c>
      <c r="AN450">
        <v>0</v>
      </c>
      <c r="AO450">
        <v>0</v>
      </c>
      <c r="AP450">
        <v>0</v>
      </c>
      <c r="AQ450">
        <v>0</v>
      </c>
      <c r="AR450">
        <v>0</v>
      </c>
      <c r="AS450" t="s">
        <v>3</v>
      </c>
      <c r="AT450">
        <v>100</v>
      </c>
      <c r="AU450" t="s">
        <v>3</v>
      </c>
      <c r="AV450">
        <v>0</v>
      </c>
      <c r="AW450">
        <v>2</v>
      </c>
      <c r="AX450">
        <v>39270385</v>
      </c>
      <c r="AY450">
        <v>1</v>
      </c>
      <c r="AZ450">
        <v>0</v>
      </c>
      <c r="BA450">
        <v>441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CX450">
        <f>Y450*Source!I246</f>
        <v>28.89</v>
      </c>
      <c r="CY450">
        <f t="shared" si="63"/>
        <v>0</v>
      </c>
      <c r="CZ450">
        <f t="shared" si="64"/>
        <v>0</v>
      </c>
      <c r="DA450">
        <f t="shared" si="65"/>
        <v>6.08</v>
      </c>
      <c r="DB450">
        <v>0</v>
      </c>
    </row>
    <row r="451" spans="1:106" x14ac:dyDescent="0.2">
      <c r="A451">
        <f>ROW(Source!A249)</f>
        <v>249</v>
      </c>
      <c r="B451">
        <v>39269648</v>
      </c>
      <c r="C451">
        <v>39270391</v>
      </c>
      <c r="D451">
        <v>37064978</v>
      </c>
      <c r="E451">
        <v>1</v>
      </c>
      <c r="F451">
        <v>1</v>
      </c>
      <c r="G451">
        <v>1</v>
      </c>
      <c r="H451">
        <v>1</v>
      </c>
      <c r="I451" t="s">
        <v>1076</v>
      </c>
      <c r="J451" t="s">
        <v>3</v>
      </c>
      <c r="K451" t="s">
        <v>1077</v>
      </c>
      <c r="L451">
        <v>1191</v>
      </c>
      <c r="N451">
        <v>1013</v>
      </c>
      <c r="O451" t="s">
        <v>878</v>
      </c>
      <c r="P451" t="s">
        <v>878</v>
      </c>
      <c r="Q451">
        <v>1</v>
      </c>
      <c r="W451">
        <v>0</v>
      </c>
      <c r="X451">
        <v>-719309759</v>
      </c>
      <c r="Y451">
        <v>1.6674999999999998</v>
      </c>
      <c r="AA451">
        <v>0</v>
      </c>
      <c r="AB451">
        <v>0</v>
      </c>
      <c r="AC451">
        <v>0</v>
      </c>
      <c r="AD451">
        <v>53.87</v>
      </c>
      <c r="AE451">
        <v>0</v>
      </c>
      <c r="AF451">
        <v>0</v>
      </c>
      <c r="AG451">
        <v>0</v>
      </c>
      <c r="AH451">
        <v>8.86</v>
      </c>
      <c r="AI451">
        <v>1</v>
      </c>
      <c r="AJ451">
        <v>1</v>
      </c>
      <c r="AK451">
        <v>1</v>
      </c>
      <c r="AL451">
        <v>6.08</v>
      </c>
      <c r="AN451">
        <v>0</v>
      </c>
      <c r="AO451">
        <v>1</v>
      </c>
      <c r="AP451">
        <v>1</v>
      </c>
      <c r="AQ451">
        <v>0</v>
      </c>
      <c r="AR451">
        <v>0</v>
      </c>
      <c r="AS451" t="s">
        <v>3</v>
      </c>
      <c r="AT451">
        <v>1.45</v>
      </c>
      <c r="AU451" t="s">
        <v>82</v>
      </c>
      <c r="AV451">
        <v>1</v>
      </c>
      <c r="AW451">
        <v>2</v>
      </c>
      <c r="AX451">
        <v>39270403</v>
      </c>
      <c r="AY451">
        <v>1</v>
      </c>
      <c r="AZ451">
        <v>0</v>
      </c>
      <c r="BA451">
        <v>445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CX451">
        <f>Y451*Source!I249</f>
        <v>6.669999999999999</v>
      </c>
      <c r="CY451">
        <f>AD451</f>
        <v>53.87</v>
      </c>
      <c r="CZ451">
        <f>AH451</f>
        <v>8.86</v>
      </c>
      <c r="DA451">
        <f>AL451</f>
        <v>6.08</v>
      </c>
      <c r="DB451">
        <v>0</v>
      </c>
    </row>
    <row r="452" spans="1:106" x14ac:dyDescent="0.2">
      <c r="A452">
        <f>ROW(Source!A249)</f>
        <v>249</v>
      </c>
      <c r="B452">
        <v>39269648</v>
      </c>
      <c r="C452">
        <v>39270391</v>
      </c>
      <c r="D452">
        <v>37064876</v>
      </c>
      <c r="E452">
        <v>1</v>
      </c>
      <c r="F452">
        <v>1</v>
      </c>
      <c r="G452">
        <v>1</v>
      </c>
      <c r="H452">
        <v>1</v>
      </c>
      <c r="I452" t="s">
        <v>879</v>
      </c>
      <c r="J452" t="s">
        <v>3</v>
      </c>
      <c r="K452" t="s">
        <v>880</v>
      </c>
      <c r="L452">
        <v>1191</v>
      </c>
      <c r="N452">
        <v>1013</v>
      </c>
      <c r="O452" t="s">
        <v>878</v>
      </c>
      <c r="P452" t="s">
        <v>878</v>
      </c>
      <c r="Q452">
        <v>1</v>
      </c>
      <c r="W452">
        <v>0</v>
      </c>
      <c r="X452">
        <v>-1417349443</v>
      </c>
      <c r="Y452">
        <v>0.38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1</v>
      </c>
      <c r="AJ452">
        <v>1</v>
      </c>
      <c r="AK452">
        <v>6.08</v>
      </c>
      <c r="AL452">
        <v>1</v>
      </c>
      <c r="AN452">
        <v>0</v>
      </c>
      <c r="AO452">
        <v>1</v>
      </c>
      <c r="AP452">
        <v>0</v>
      </c>
      <c r="AQ452">
        <v>0</v>
      </c>
      <c r="AR452">
        <v>0</v>
      </c>
      <c r="AS452" t="s">
        <v>3</v>
      </c>
      <c r="AT452">
        <v>0.38</v>
      </c>
      <c r="AU452" t="s">
        <v>3</v>
      </c>
      <c r="AV452">
        <v>2</v>
      </c>
      <c r="AW452">
        <v>2</v>
      </c>
      <c r="AX452">
        <v>39270404</v>
      </c>
      <c r="AY452">
        <v>1</v>
      </c>
      <c r="AZ452">
        <v>2048</v>
      </c>
      <c r="BA452">
        <v>446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CX452">
        <f>Y452*Source!I249</f>
        <v>1.52</v>
      </c>
      <c r="CY452">
        <f>AD452</f>
        <v>0</v>
      </c>
      <c r="CZ452">
        <f>AH452</f>
        <v>0</v>
      </c>
      <c r="DA452">
        <f>AL452</f>
        <v>1</v>
      </c>
      <c r="DB452">
        <v>0</v>
      </c>
    </row>
    <row r="453" spans="1:106" x14ac:dyDescent="0.2">
      <c r="A453">
        <f>ROW(Source!A249)</f>
        <v>249</v>
      </c>
      <c r="B453">
        <v>39269648</v>
      </c>
      <c r="C453">
        <v>39270391</v>
      </c>
      <c r="D453">
        <v>36882338</v>
      </c>
      <c r="E453">
        <v>1</v>
      </c>
      <c r="F453">
        <v>1</v>
      </c>
      <c r="G453">
        <v>1</v>
      </c>
      <c r="H453">
        <v>2</v>
      </c>
      <c r="I453" t="s">
        <v>1142</v>
      </c>
      <c r="J453" t="s">
        <v>1143</v>
      </c>
      <c r="K453" t="s">
        <v>1144</v>
      </c>
      <c r="L453">
        <v>1368</v>
      </c>
      <c r="N453">
        <v>1011</v>
      </c>
      <c r="O453" t="s">
        <v>884</v>
      </c>
      <c r="P453" t="s">
        <v>884</v>
      </c>
      <c r="Q453">
        <v>1</v>
      </c>
      <c r="W453">
        <v>0</v>
      </c>
      <c r="X453">
        <v>1373224040</v>
      </c>
      <c r="Y453">
        <v>0.41250000000000003</v>
      </c>
      <c r="AA453">
        <v>0</v>
      </c>
      <c r="AB453">
        <v>18.97</v>
      </c>
      <c r="AC453">
        <v>0</v>
      </c>
      <c r="AD453">
        <v>0</v>
      </c>
      <c r="AE453">
        <v>0</v>
      </c>
      <c r="AF453">
        <v>3.12</v>
      </c>
      <c r="AG453">
        <v>0</v>
      </c>
      <c r="AH453">
        <v>0</v>
      </c>
      <c r="AI453">
        <v>1</v>
      </c>
      <c r="AJ453">
        <v>6.08</v>
      </c>
      <c r="AK453">
        <v>1</v>
      </c>
      <c r="AL453">
        <v>1</v>
      </c>
      <c r="AN453">
        <v>0</v>
      </c>
      <c r="AO453">
        <v>1</v>
      </c>
      <c r="AP453">
        <v>1</v>
      </c>
      <c r="AQ453">
        <v>0</v>
      </c>
      <c r="AR453">
        <v>0</v>
      </c>
      <c r="AS453" t="s">
        <v>3</v>
      </c>
      <c r="AT453">
        <v>0.33</v>
      </c>
      <c r="AU453" t="s">
        <v>81</v>
      </c>
      <c r="AV453">
        <v>0</v>
      </c>
      <c r="AW453">
        <v>2</v>
      </c>
      <c r="AX453">
        <v>39270405</v>
      </c>
      <c r="AY453">
        <v>1</v>
      </c>
      <c r="AZ453">
        <v>0</v>
      </c>
      <c r="BA453">
        <v>447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CX453">
        <f>Y453*Source!I249</f>
        <v>1.6500000000000001</v>
      </c>
      <c r="CY453">
        <f>AB453</f>
        <v>18.97</v>
      </c>
      <c r="CZ453">
        <f>AF453</f>
        <v>3.12</v>
      </c>
      <c r="DA453">
        <f>AJ453</f>
        <v>6.08</v>
      </c>
      <c r="DB453">
        <v>0</v>
      </c>
    </row>
    <row r="454" spans="1:106" x14ac:dyDescent="0.2">
      <c r="A454">
        <f>ROW(Source!A249)</f>
        <v>249</v>
      </c>
      <c r="B454">
        <v>39269648</v>
      </c>
      <c r="C454">
        <v>39270391</v>
      </c>
      <c r="D454">
        <v>36882351</v>
      </c>
      <c r="E454">
        <v>1</v>
      </c>
      <c r="F454">
        <v>1</v>
      </c>
      <c r="G454">
        <v>1</v>
      </c>
      <c r="H454">
        <v>2</v>
      </c>
      <c r="I454" t="s">
        <v>1162</v>
      </c>
      <c r="J454" t="s">
        <v>1163</v>
      </c>
      <c r="K454" t="s">
        <v>1164</v>
      </c>
      <c r="L454">
        <v>1368</v>
      </c>
      <c r="N454">
        <v>1011</v>
      </c>
      <c r="O454" t="s">
        <v>884</v>
      </c>
      <c r="P454" t="s">
        <v>884</v>
      </c>
      <c r="Q454">
        <v>1</v>
      </c>
      <c r="W454">
        <v>0</v>
      </c>
      <c r="X454">
        <v>-1985289705</v>
      </c>
      <c r="Y454">
        <v>0.8</v>
      </c>
      <c r="AA454">
        <v>0</v>
      </c>
      <c r="AB454">
        <v>40.49</v>
      </c>
      <c r="AC454">
        <v>0</v>
      </c>
      <c r="AD454">
        <v>0</v>
      </c>
      <c r="AE454">
        <v>0</v>
      </c>
      <c r="AF454">
        <v>6.66</v>
      </c>
      <c r="AG454">
        <v>0</v>
      </c>
      <c r="AH454">
        <v>0</v>
      </c>
      <c r="AI454">
        <v>1</v>
      </c>
      <c r="AJ454">
        <v>6.08</v>
      </c>
      <c r="AK454">
        <v>1</v>
      </c>
      <c r="AL454">
        <v>1</v>
      </c>
      <c r="AN454">
        <v>0</v>
      </c>
      <c r="AO454">
        <v>1</v>
      </c>
      <c r="AP454">
        <v>1</v>
      </c>
      <c r="AQ454">
        <v>0</v>
      </c>
      <c r="AR454">
        <v>0</v>
      </c>
      <c r="AS454" t="s">
        <v>3</v>
      </c>
      <c r="AT454">
        <v>0.64</v>
      </c>
      <c r="AU454" t="s">
        <v>81</v>
      </c>
      <c r="AV454">
        <v>0</v>
      </c>
      <c r="AW454">
        <v>2</v>
      </c>
      <c r="AX454">
        <v>39270406</v>
      </c>
      <c r="AY454">
        <v>1</v>
      </c>
      <c r="AZ454">
        <v>0</v>
      </c>
      <c r="BA454">
        <v>448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CX454">
        <f>Y454*Source!I249</f>
        <v>3.2</v>
      </c>
      <c r="CY454">
        <f>AB454</f>
        <v>40.49</v>
      </c>
      <c r="CZ454">
        <f>AF454</f>
        <v>6.66</v>
      </c>
      <c r="DA454">
        <f>AJ454</f>
        <v>6.08</v>
      </c>
      <c r="DB454">
        <v>0</v>
      </c>
    </row>
    <row r="455" spans="1:106" x14ac:dyDescent="0.2">
      <c r="A455">
        <f>ROW(Source!A249)</f>
        <v>249</v>
      </c>
      <c r="B455">
        <v>39269648</v>
      </c>
      <c r="C455">
        <v>39270391</v>
      </c>
      <c r="D455">
        <v>36883554</v>
      </c>
      <c r="E455">
        <v>1</v>
      </c>
      <c r="F455">
        <v>1</v>
      </c>
      <c r="G455">
        <v>1</v>
      </c>
      <c r="H455">
        <v>2</v>
      </c>
      <c r="I455" t="s">
        <v>895</v>
      </c>
      <c r="J455" t="s">
        <v>896</v>
      </c>
      <c r="K455" t="s">
        <v>897</v>
      </c>
      <c r="L455">
        <v>1368</v>
      </c>
      <c r="N455">
        <v>1011</v>
      </c>
      <c r="O455" t="s">
        <v>884</v>
      </c>
      <c r="P455" t="s">
        <v>884</v>
      </c>
      <c r="Q455">
        <v>1</v>
      </c>
      <c r="W455">
        <v>0</v>
      </c>
      <c r="X455">
        <v>1372534845</v>
      </c>
      <c r="Y455">
        <v>0.47499999999999998</v>
      </c>
      <c r="AA455">
        <v>0</v>
      </c>
      <c r="AB455">
        <v>399.52</v>
      </c>
      <c r="AC455">
        <v>11.6</v>
      </c>
      <c r="AD455">
        <v>0</v>
      </c>
      <c r="AE455">
        <v>0</v>
      </c>
      <c r="AF455">
        <v>65.709999999999994</v>
      </c>
      <c r="AG455">
        <v>11.6</v>
      </c>
      <c r="AH455">
        <v>0</v>
      </c>
      <c r="AI455">
        <v>1</v>
      </c>
      <c r="AJ455">
        <v>6.08</v>
      </c>
      <c r="AK455">
        <v>1</v>
      </c>
      <c r="AL455">
        <v>1</v>
      </c>
      <c r="AN455">
        <v>0</v>
      </c>
      <c r="AO455">
        <v>1</v>
      </c>
      <c r="AP455">
        <v>1</v>
      </c>
      <c r="AQ455">
        <v>0</v>
      </c>
      <c r="AR455">
        <v>0</v>
      </c>
      <c r="AS455" t="s">
        <v>3</v>
      </c>
      <c r="AT455">
        <v>0.38</v>
      </c>
      <c r="AU455" t="s">
        <v>81</v>
      </c>
      <c r="AV455">
        <v>0</v>
      </c>
      <c r="AW455">
        <v>2</v>
      </c>
      <c r="AX455">
        <v>39270407</v>
      </c>
      <c r="AY455">
        <v>1</v>
      </c>
      <c r="AZ455">
        <v>0</v>
      </c>
      <c r="BA455">
        <v>449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CX455">
        <f>Y455*Source!I249</f>
        <v>1.9</v>
      </c>
      <c r="CY455">
        <f>AB455</f>
        <v>399.52</v>
      </c>
      <c r="CZ455">
        <f>AF455</f>
        <v>65.709999999999994</v>
      </c>
      <c r="DA455">
        <f>AJ455</f>
        <v>6.08</v>
      </c>
      <c r="DB455">
        <v>0</v>
      </c>
    </row>
    <row r="456" spans="1:106" x14ac:dyDescent="0.2">
      <c r="A456">
        <f>ROW(Source!A249)</f>
        <v>249</v>
      </c>
      <c r="B456">
        <v>39269648</v>
      </c>
      <c r="C456">
        <v>39270391</v>
      </c>
      <c r="D456">
        <v>36804447</v>
      </c>
      <c r="E456">
        <v>1</v>
      </c>
      <c r="F456">
        <v>1</v>
      </c>
      <c r="G456">
        <v>1</v>
      </c>
      <c r="H456">
        <v>3</v>
      </c>
      <c r="I456" t="s">
        <v>904</v>
      </c>
      <c r="J456" t="s">
        <v>905</v>
      </c>
      <c r="K456" t="s">
        <v>906</v>
      </c>
      <c r="L456">
        <v>1348</v>
      </c>
      <c r="N456">
        <v>1009</v>
      </c>
      <c r="O456" t="s">
        <v>219</v>
      </c>
      <c r="P456" t="s">
        <v>219</v>
      </c>
      <c r="Q456">
        <v>1000</v>
      </c>
      <c r="W456">
        <v>0</v>
      </c>
      <c r="X456">
        <v>-437906794</v>
      </c>
      <c r="Y456">
        <v>6.9999999999999994E-5</v>
      </c>
      <c r="AA456">
        <v>54963.26</v>
      </c>
      <c r="AB456">
        <v>0</v>
      </c>
      <c r="AC456">
        <v>0</v>
      </c>
      <c r="AD456">
        <v>0</v>
      </c>
      <c r="AE456">
        <v>9040.01</v>
      </c>
      <c r="AF456">
        <v>0</v>
      </c>
      <c r="AG456">
        <v>0</v>
      </c>
      <c r="AH456">
        <v>0</v>
      </c>
      <c r="AI456">
        <v>6.08</v>
      </c>
      <c r="AJ456">
        <v>1</v>
      </c>
      <c r="AK456">
        <v>1</v>
      </c>
      <c r="AL456">
        <v>1</v>
      </c>
      <c r="AN456">
        <v>0</v>
      </c>
      <c r="AO456">
        <v>1</v>
      </c>
      <c r="AP456">
        <v>0</v>
      </c>
      <c r="AQ456">
        <v>0</v>
      </c>
      <c r="AR456">
        <v>0</v>
      </c>
      <c r="AS456" t="s">
        <v>3</v>
      </c>
      <c r="AT456">
        <v>6.9999999999999994E-5</v>
      </c>
      <c r="AU456" t="s">
        <v>3</v>
      </c>
      <c r="AV456">
        <v>0</v>
      </c>
      <c r="AW456">
        <v>2</v>
      </c>
      <c r="AX456">
        <v>39270408</v>
      </c>
      <c r="AY456">
        <v>1</v>
      </c>
      <c r="AZ456">
        <v>0</v>
      </c>
      <c r="BA456">
        <v>450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CX456">
        <f>Y456*Source!I249</f>
        <v>2.7999999999999998E-4</v>
      </c>
      <c r="CY456">
        <f>AA456</f>
        <v>54963.26</v>
      </c>
      <c r="CZ456">
        <f>AE456</f>
        <v>9040.01</v>
      </c>
      <c r="DA456">
        <f>AI456</f>
        <v>6.08</v>
      </c>
      <c r="DB456">
        <v>0</v>
      </c>
    </row>
    <row r="457" spans="1:106" x14ac:dyDescent="0.2">
      <c r="A457">
        <f>ROW(Source!A249)</f>
        <v>249</v>
      </c>
      <c r="B457">
        <v>39269648</v>
      </c>
      <c r="C457">
        <v>39270391</v>
      </c>
      <c r="D457">
        <v>36805330</v>
      </c>
      <c r="E457">
        <v>1</v>
      </c>
      <c r="F457">
        <v>1</v>
      </c>
      <c r="G457">
        <v>1</v>
      </c>
      <c r="H457">
        <v>3</v>
      </c>
      <c r="I457" t="s">
        <v>1151</v>
      </c>
      <c r="J457" t="s">
        <v>1152</v>
      </c>
      <c r="K457" t="s">
        <v>1153</v>
      </c>
      <c r="L457">
        <v>1346</v>
      </c>
      <c r="N457">
        <v>1009</v>
      </c>
      <c r="O457" t="s">
        <v>260</v>
      </c>
      <c r="P457" t="s">
        <v>260</v>
      </c>
      <c r="Q457">
        <v>1</v>
      </c>
      <c r="W457">
        <v>0</v>
      </c>
      <c r="X457">
        <v>-731615568</v>
      </c>
      <c r="Y457">
        <v>0.123</v>
      </c>
      <c r="AA457">
        <v>140.38999999999999</v>
      </c>
      <c r="AB457">
        <v>0</v>
      </c>
      <c r="AC457">
        <v>0</v>
      </c>
      <c r="AD457">
        <v>0</v>
      </c>
      <c r="AE457">
        <v>23.09</v>
      </c>
      <c r="AF457">
        <v>0</v>
      </c>
      <c r="AG457">
        <v>0</v>
      </c>
      <c r="AH457">
        <v>0</v>
      </c>
      <c r="AI457">
        <v>6.08</v>
      </c>
      <c r="AJ457">
        <v>1</v>
      </c>
      <c r="AK457">
        <v>1</v>
      </c>
      <c r="AL457">
        <v>1</v>
      </c>
      <c r="AN457">
        <v>0</v>
      </c>
      <c r="AO457">
        <v>1</v>
      </c>
      <c r="AP457">
        <v>0</v>
      </c>
      <c r="AQ457">
        <v>0</v>
      </c>
      <c r="AR457">
        <v>0</v>
      </c>
      <c r="AS457" t="s">
        <v>3</v>
      </c>
      <c r="AT457">
        <v>0.123</v>
      </c>
      <c r="AU457" t="s">
        <v>3</v>
      </c>
      <c r="AV457">
        <v>0</v>
      </c>
      <c r="AW457">
        <v>2</v>
      </c>
      <c r="AX457">
        <v>39270409</v>
      </c>
      <c r="AY457">
        <v>1</v>
      </c>
      <c r="AZ457">
        <v>0</v>
      </c>
      <c r="BA457">
        <v>451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CX457">
        <f>Y457*Source!I249</f>
        <v>0.49199999999999999</v>
      </c>
      <c r="CY457">
        <f>AA457</f>
        <v>140.38999999999999</v>
      </c>
      <c r="CZ457">
        <f>AE457</f>
        <v>23.09</v>
      </c>
      <c r="DA457">
        <f>AI457</f>
        <v>6.08</v>
      </c>
      <c r="DB457">
        <v>0</v>
      </c>
    </row>
    <row r="458" spans="1:106" x14ac:dyDescent="0.2">
      <c r="A458">
        <f>ROW(Source!A249)</f>
        <v>249</v>
      </c>
      <c r="B458">
        <v>39269648</v>
      </c>
      <c r="C458">
        <v>39270391</v>
      </c>
      <c r="D458">
        <v>36836997</v>
      </c>
      <c r="E458">
        <v>1</v>
      </c>
      <c r="F458">
        <v>1</v>
      </c>
      <c r="G458">
        <v>1</v>
      </c>
      <c r="H458">
        <v>3</v>
      </c>
      <c r="I458" t="s">
        <v>1200</v>
      </c>
      <c r="J458" t="s">
        <v>1201</v>
      </c>
      <c r="K458" t="s">
        <v>1202</v>
      </c>
      <c r="L458">
        <v>1346</v>
      </c>
      <c r="N458">
        <v>1009</v>
      </c>
      <c r="O458" t="s">
        <v>260</v>
      </c>
      <c r="P458" t="s">
        <v>260</v>
      </c>
      <c r="Q458">
        <v>1</v>
      </c>
      <c r="W458">
        <v>0</v>
      </c>
      <c r="X458">
        <v>-1230081286</v>
      </c>
      <c r="Y458">
        <v>0.02</v>
      </c>
      <c r="AA458">
        <v>273.60000000000002</v>
      </c>
      <c r="AB458">
        <v>0</v>
      </c>
      <c r="AC458">
        <v>0</v>
      </c>
      <c r="AD458">
        <v>0</v>
      </c>
      <c r="AE458">
        <v>45</v>
      </c>
      <c r="AF458">
        <v>0</v>
      </c>
      <c r="AG458">
        <v>0</v>
      </c>
      <c r="AH458">
        <v>0</v>
      </c>
      <c r="AI458">
        <v>6.08</v>
      </c>
      <c r="AJ458">
        <v>1</v>
      </c>
      <c r="AK458">
        <v>1</v>
      </c>
      <c r="AL458">
        <v>1</v>
      </c>
      <c r="AN458">
        <v>0</v>
      </c>
      <c r="AO458">
        <v>1</v>
      </c>
      <c r="AP458">
        <v>0</v>
      </c>
      <c r="AQ458">
        <v>0</v>
      </c>
      <c r="AR458">
        <v>0</v>
      </c>
      <c r="AS458" t="s">
        <v>3</v>
      </c>
      <c r="AT458">
        <v>0.02</v>
      </c>
      <c r="AU458" t="s">
        <v>3</v>
      </c>
      <c r="AV458">
        <v>0</v>
      </c>
      <c r="AW458">
        <v>2</v>
      </c>
      <c r="AX458">
        <v>39270410</v>
      </c>
      <c r="AY458">
        <v>1</v>
      </c>
      <c r="AZ458">
        <v>0</v>
      </c>
      <c r="BA458">
        <v>452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CX458">
        <f>Y458*Source!I249</f>
        <v>0.08</v>
      </c>
      <c r="CY458">
        <f>AA458</f>
        <v>273.60000000000002</v>
      </c>
      <c r="CZ458">
        <f>AE458</f>
        <v>45</v>
      </c>
      <c r="DA458">
        <f>AI458</f>
        <v>6.08</v>
      </c>
      <c r="DB458">
        <v>0</v>
      </c>
    </row>
    <row r="459" spans="1:106" x14ac:dyDescent="0.2">
      <c r="A459">
        <f>ROW(Source!A249)</f>
        <v>249</v>
      </c>
      <c r="B459">
        <v>39269648</v>
      </c>
      <c r="C459">
        <v>39270391</v>
      </c>
      <c r="D459">
        <v>36848790</v>
      </c>
      <c r="E459">
        <v>1</v>
      </c>
      <c r="F459">
        <v>1</v>
      </c>
      <c r="G459">
        <v>1</v>
      </c>
      <c r="H459">
        <v>3</v>
      </c>
      <c r="I459" t="s">
        <v>717</v>
      </c>
      <c r="J459" t="s">
        <v>719</v>
      </c>
      <c r="K459" t="s">
        <v>718</v>
      </c>
      <c r="L459">
        <v>1354</v>
      </c>
      <c r="N459">
        <v>1010</v>
      </c>
      <c r="O459" t="s">
        <v>94</v>
      </c>
      <c r="P459" t="s">
        <v>94</v>
      </c>
      <c r="Q459">
        <v>1</v>
      </c>
      <c r="W459">
        <v>0</v>
      </c>
      <c r="X459">
        <v>-1818624231</v>
      </c>
      <c r="Y459">
        <v>0.5</v>
      </c>
      <c r="AA459">
        <v>280.35000000000002</v>
      </c>
      <c r="AB459">
        <v>0</v>
      </c>
      <c r="AC459">
        <v>0</v>
      </c>
      <c r="AD459">
        <v>0</v>
      </c>
      <c r="AE459">
        <v>46.11</v>
      </c>
      <c r="AF459">
        <v>0</v>
      </c>
      <c r="AG459">
        <v>0</v>
      </c>
      <c r="AH459">
        <v>0</v>
      </c>
      <c r="AI459">
        <v>6.08</v>
      </c>
      <c r="AJ459">
        <v>1</v>
      </c>
      <c r="AK459">
        <v>1</v>
      </c>
      <c r="AL459">
        <v>1</v>
      </c>
      <c r="AN459">
        <v>0</v>
      </c>
      <c r="AO459">
        <v>0</v>
      </c>
      <c r="AP459">
        <v>0</v>
      </c>
      <c r="AQ459">
        <v>0</v>
      </c>
      <c r="AR459">
        <v>0</v>
      </c>
      <c r="AS459" t="s">
        <v>3</v>
      </c>
      <c r="AT459">
        <v>0.5</v>
      </c>
      <c r="AU459" t="s">
        <v>3</v>
      </c>
      <c r="AV459">
        <v>0</v>
      </c>
      <c r="AW459">
        <v>1</v>
      </c>
      <c r="AX459">
        <v>-1</v>
      </c>
      <c r="AY459">
        <v>0</v>
      </c>
      <c r="AZ459">
        <v>0</v>
      </c>
      <c r="BA459" t="s">
        <v>3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CX459">
        <f>Y459*Source!I249</f>
        <v>2</v>
      </c>
      <c r="CY459">
        <f>AA459</f>
        <v>280.35000000000002</v>
      </c>
      <c r="CZ459">
        <f>AE459</f>
        <v>46.11</v>
      </c>
      <c r="DA459">
        <f>AI459</f>
        <v>6.08</v>
      </c>
      <c r="DB459">
        <v>0</v>
      </c>
    </row>
    <row r="460" spans="1:106" x14ac:dyDescent="0.2">
      <c r="A460">
        <f>ROW(Source!A249)</f>
        <v>249</v>
      </c>
      <c r="B460">
        <v>39269648</v>
      </c>
      <c r="C460">
        <v>39270391</v>
      </c>
      <c r="D460">
        <v>36848792</v>
      </c>
      <c r="E460">
        <v>1</v>
      </c>
      <c r="F460">
        <v>1</v>
      </c>
      <c r="G460">
        <v>1</v>
      </c>
      <c r="H460">
        <v>3</v>
      </c>
      <c r="I460" t="s">
        <v>721</v>
      </c>
      <c r="J460" t="s">
        <v>723</v>
      </c>
      <c r="K460" t="s">
        <v>722</v>
      </c>
      <c r="L460">
        <v>1354</v>
      </c>
      <c r="N460">
        <v>1010</v>
      </c>
      <c r="O460" t="s">
        <v>94</v>
      </c>
      <c r="P460" t="s">
        <v>94</v>
      </c>
      <c r="Q460">
        <v>1</v>
      </c>
      <c r="W460">
        <v>0</v>
      </c>
      <c r="X460">
        <v>534631341</v>
      </c>
      <c r="Y460">
        <v>0.5</v>
      </c>
      <c r="AA460">
        <v>429.92</v>
      </c>
      <c r="AB460">
        <v>0</v>
      </c>
      <c r="AC460">
        <v>0</v>
      </c>
      <c r="AD460">
        <v>0</v>
      </c>
      <c r="AE460">
        <v>70.709999999999994</v>
      </c>
      <c r="AF460">
        <v>0</v>
      </c>
      <c r="AG460">
        <v>0</v>
      </c>
      <c r="AH460">
        <v>0</v>
      </c>
      <c r="AI460">
        <v>6.08</v>
      </c>
      <c r="AJ460">
        <v>1</v>
      </c>
      <c r="AK460">
        <v>1</v>
      </c>
      <c r="AL460">
        <v>1</v>
      </c>
      <c r="AN460">
        <v>0</v>
      </c>
      <c r="AO460">
        <v>0</v>
      </c>
      <c r="AP460">
        <v>0</v>
      </c>
      <c r="AQ460">
        <v>0</v>
      </c>
      <c r="AR460">
        <v>0</v>
      </c>
      <c r="AS460" t="s">
        <v>3</v>
      </c>
      <c r="AT460">
        <v>0.5</v>
      </c>
      <c r="AU460" t="s">
        <v>3</v>
      </c>
      <c r="AV460">
        <v>0</v>
      </c>
      <c r="AW460">
        <v>1</v>
      </c>
      <c r="AX460">
        <v>-1</v>
      </c>
      <c r="AY460">
        <v>0</v>
      </c>
      <c r="AZ460">
        <v>0</v>
      </c>
      <c r="BA460" t="s">
        <v>3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CX460">
        <f>Y460*Source!I249</f>
        <v>2</v>
      </c>
      <c r="CY460">
        <f>AA460</f>
        <v>429.92</v>
      </c>
      <c r="CZ460">
        <f>AE460</f>
        <v>70.709999999999994</v>
      </c>
      <c r="DA460">
        <f>AI460</f>
        <v>6.08</v>
      </c>
      <c r="DB460">
        <v>0</v>
      </c>
    </row>
    <row r="461" spans="1:106" x14ac:dyDescent="0.2">
      <c r="A461">
        <f>ROW(Source!A252)</f>
        <v>252</v>
      </c>
      <c r="B461">
        <v>39269648</v>
      </c>
      <c r="C461">
        <v>39270416</v>
      </c>
      <c r="D461">
        <v>37072767</v>
      </c>
      <c r="E461">
        <v>1</v>
      </c>
      <c r="F461">
        <v>1</v>
      </c>
      <c r="G461">
        <v>1</v>
      </c>
      <c r="H461">
        <v>1</v>
      </c>
      <c r="I461" t="s">
        <v>923</v>
      </c>
      <c r="J461" t="s">
        <v>3</v>
      </c>
      <c r="K461" t="s">
        <v>924</v>
      </c>
      <c r="L461">
        <v>1191</v>
      </c>
      <c r="N461">
        <v>1013</v>
      </c>
      <c r="O461" t="s">
        <v>878</v>
      </c>
      <c r="P461" t="s">
        <v>878</v>
      </c>
      <c r="Q461">
        <v>1</v>
      </c>
      <c r="W461">
        <v>0</v>
      </c>
      <c r="X461">
        <v>-1027537862</v>
      </c>
      <c r="Y461">
        <v>1.1499999999999999</v>
      </c>
      <c r="AA461">
        <v>0</v>
      </c>
      <c r="AB461">
        <v>0</v>
      </c>
      <c r="AC461">
        <v>0</v>
      </c>
      <c r="AD461">
        <v>55.81</v>
      </c>
      <c r="AE461">
        <v>0</v>
      </c>
      <c r="AF461">
        <v>0</v>
      </c>
      <c r="AG461">
        <v>0</v>
      </c>
      <c r="AH461">
        <v>9.18</v>
      </c>
      <c r="AI461">
        <v>1</v>
      </c>
      <c r="AJ461">
        <v>1</v>
      </c>
      <c r="AK461">
        <v>1</v>
      </c>
      <c r="AL461">
        <v>6.08</v>
      </c>
      <c r="AN461">
        <v>0</v>
      </c>
      <c r="AO461">
        <v>1</v>
      </c>
      <c r="AP461">
        <v>1</v>
      </c>
      <c r="AQ461">
        <v>0</v>
      </c>
      <c r="AR461">
        <v>0</v>
      </c>
      <c r="AS461" t="s">
        <v>3</v>
      </c>
      <c r="AT461">
        <v>1</v>
      </c>
      <c r="AU461" t="s">
        <v>82</v>
      </c>
      <c r="AV461">
        <v>1</v>
      </c>
      <c r="AW461">
        <v>2</v>
      </c>
      <c r="AX461">
        <v>39270425</v>
      </c>
      <c r="AY461">
        <v>1</v>
      </c>
      <c r="AZ461">
        <v>0</v>
      </c>
      <c r="BA461">
        <v>455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CX461">
        <f>Y461*Source!I252</f>
        <v>1.1499999999999999</v>
      </c>
      <c r="CY461">
        <f>AD461</f>
        <v>55.81</v>
      </c>
      <c r="CZ461">
        <f>AH461</f>
        <v>9.18</v>
      </c>
      <c r="DA461">
        <f>AL461</f>
        <v>6.08</v>
      </c>
      <c r="DB461">
        <v>0</v>
      </c>
    </row>
    <row r="462" spans="1:106" x14ac:dyDescent="0.2">
      <c r="A462">
        <f>ROW(Source!A252)</f>
        <v>252</v>
      </c>
      <c r="B462">
        <v>39269648</v>
      </c>
      <c r="C462">
        <v>39270416</v>
      </c>
      <c r="D462">
        <v>37064876</v>
      </c>
      <c r="E462">
        <v>1</v>
      </c>
      <c r="F462">
        <v>1</v>
      </c>
      <c r="G462">
        <v>1</v>
      </c>
      <c r="H462">
        <v>1</v>
      </c>
      <c r="I462" t="s">
        <v>879</v>
      </c>
      <c r="J462" t="s">
        <v>3</v>
      </c>
      <c r="K462" t="s">
        <v>880</v>
      </c>
      <c r="L462">
        <v>1191</v>
      </c>
      <c r="N462">
        <v>1013</v>
      </c>
      <c r="O462" t="s">
        <v>878</v>
      </c>
      <c r="P462" t="s">
        <v>878</v>
      </c>
      <c r="Q462">
        <v>1</v>
      </c>
      <c r="W462">
        <v>0</v>
      </c>
      <c r="X462">
        <v>-1417349443</v>
      </c>
      <c r="Y462">
        <v>0.01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1</v>
      </c>
      <c r="AJ462">
        <v>1</v>
      </c>
      <c r="AK462">
        <v>6.08</v>
      </c>
      <c r="AL462">
        <v>1</v>
      </c>
      <c r="AN462">
        <v>0</v>
      </c>
      <c r="AO462">
        <v>1</v>
      </c>
      <c r="AP462">
        <v>0</v>
      </c>
      <c r="AQ462">
        <v>0</v>
      </c>
      <c r="AR462">
        <v>0</v>
      </c>
      <c r="AS462" t="s">
        <v>3</v>
      </c>
      <c r="AT462">
        <v>0.01</v>
      </c>
      <c r="AU462" t="s">
        <v>3</v>
      </c>
      <c r="AV462">
        <v>2</v>
      </c>
      <c r="AW462">
        <v>2</v>
      </c>
      <c r="AX462">
        <v>39270426</v>
      </c>
      <c r="AY462">
        <v>1</v>
      </c>
      <c r="AZ462">
        <v>2048</v>
      </c>
      <c r="BA462">
        <v>456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CX462">
        <f>Y462*Source!I252</f>
        <v>0.01</v>
      </c>
      <c r="CY462">
        <f>AD462</f>
        <v>0</v>
      </c>
      <c r="CZ462">
        <f>AH462</f>
        <v>0</v>
      </c>
      <c r="DA462">
        <f>AL462</f>
        <v>1</v>
      </c>
      <c r="DB462">
        <v>0</v>
      </c>
    </row>
    <row r="463" spans="1:106" x14ac:dyDescent="0.2">
      <c r="A463">
        <f>ROW(Source!A252)</f>
        <v>252</v>
      </c>
      <c r="B463">
        <v>39269648</v>
      </c>
      <c r="C463">
        <v>39270416</v>
      </c>
      <c r="D463">
        <v>36882338</v>
      </c>
      <c r="E463">
        <v>1</v>
      </c>
      <c r="F463">
        <v>1</v>
      </c>
      <c r="G463">
        <v>1</v>
      </c>
      <c r="H463">
        <v>2</v>
      </c>
      <c r="I463" t="s">
        <v>1142</v>
      </c>
      <c r="J463" t="s">
        <v>1143</v>
      </c>
      <c r="K463" t="s">
        <v>1144</v>
      </c>
      <c r="L463">
        <v>1368</v>
      </c>
      <c r="N463">
        <v>1011</v>
      </c>
      <c r="O463" t="s">
        <v>884</v>
      </c>
      <c r="P463" t="s">
        <v>884</v>
      </c>
      <c r="Q463">
        <v>1</v>
      </c>
      <c r="W463">
        <v>0</v>
      </c>
      <c r="X463">
        <v>1373224040</v>
      </c>
      <c r="Y463">
        <v>0.23749999999999999</v>
      </c>
      <c r="AA463">
        <v>0</v>
      </c>
      <c r="AB463">
        <v>18.97</v>
      </c>
      <c r="AC463">
        <v>0</v>
      </c>
      <c r="AD463">
        <v>0</v>
      </c>
      <c r="AE463">
        <v>0</v>
      </c>
      <c r="AF463">
        <v>3.12</v>
      </c>
      <c r="AG463">
        <v>0</v>
      </c>
      <c r="AH463">
        <v>0</v>
      </c>
      <c r="AI463">
        <v>1</v>
      </c>
      <c r="AJ463">
        <v>6.08</v>
      </c>
      <c r="AK463">
        <v>1</v>
      </c>
      <c r="AL463">
        <v>1</v>
      </c>
      <c r="AN463">
        <v>0</v>
      </c>
      <c r="AO463">
        <v>1</v>
      </c>
      <c r="AP463">
        <v>1</v>
      </c>
      <c r="AQ463">
        <v>0</v>
      </c>
      <c r="AR463">
        <v>0</v>
      </c>
      <c r="AS463" t="s">
        <v>3</v>
      </c>
      <c r="AT463">
        <v>0.19</v>
      </c>
      <c r="AU463" t="s">
        <v>81</v>
      </c>
      <c r="AV463">
        <v>0</v>
      </c>
      <c r="AW463">
        <v>2</v>
      </c>
      <c r="AX463">
        <v>39270427</v>
      </c>
      <c r="AY463">
        <v>1</v>
      </c>
      <c r="AZ463">
        <v>0</v>
      </c>
      <c r="BA463">
        <v>457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CX463">
        <f>Y463*Source!I252</f>
        <v>0.23749999999999999</v>
      </c>
      <c r="CY463">
        <f>AB463</f>
        <v>18.97</v>
      </c>
      <c r="CZ463">
        <f>AF463</f>
        <v>3.12</v>
      </c>
      <c r="DA463">
        <f>AJ463</f>
        <v>6.08</v>
      </c>
      <c r="DB463">
        <v>0</v>
      </c>
    </row>
    <row r="464" spans="1:106" x14ac:dyDescent="0.2">
      <c r="A464">
        <f>ROW(Source!A252)</f>
        <v>252</v>
      </c>
      <c r="B464">
        <v>39269648</v>
      </c>
      <c r="C464">
        <v>39270416</v>
      </c>
      <c r="D464">
        <v>36883554</v>
      </c>
      <c r="E464">
        <v>1</v>
      </c>
      <c r="F464">
        <v>1</v>
      </c>
      <c r="G464">
        <v>1</v>
      </c>
      <c r="H464">
        <v>2</v>
      </c>
      <c r="I464" t="s">
        <v>895</v>
      </c>
      <c r="J464" t="s">
        <v>896</v>
      </c>
      <c r="K464" t="s">
        <v>897</v>
      </c>
      <c r="L464">
        <v>1368</v>
      </c>
      <c r="N464">
        <v>1011</v>
      </c>
      <c r="O464" t="s">
        <v>884</v>
      </c>
      <c r="P464" t="s">
        <v>884</v>
      </c>
      <c r="Q464">
        <v>1</v>
      </c>
      <c r="W464">
        <v>0</v>
      </c>
      <c r="X464">
        <v>1372534845</v>
      </c>
      <c r="Y464">
        <v>1.2500000000000001E-2</v>
      </c>
      <c r="AA464">
        <v>0</v>
      </c>
      <c r="AB464">
        <v>399.52</v>
      </c>
      <c r="AC464">
        <v>11.6</v>
      </c>
      <c r="AD464">
        <v>0</v>
      </c>
      <c r="AE464">
        <v>0</v>
      </c>
      <c r="AF464">
        <v>65.709999999999994</v>
      </c>
      <c r="AG464">
        <v>11.6</v>
      </c>
      <c r="AH464">
        <v>0</v>
      </c>
      <c r="AI464">
        <v>1</v>
      </c>
      <c r="AJ464">
        <v>6.08</v>
      </c>
      <c r="AK464">
        <v>1</v>
      </c>
      <c r="AL464">
        <v>1</v>
      </c>
      <c r="AN464">
        <v>0</v>
      </c>
      <c r="AO464">
        <v>1</v>
      </c>
      <c r="AP464">
        <v>1</v>
      </c>
      <c r="AQ464">
        <v>0</v>
      </c>
      <c r="AR464">
        <v>0</v>
      </c>
      <c r="AS464" t="s">
        <v>3</v>
      </c>
      <c r="AT464">
        <v>0.01</v>
      </c>
      <c r="AU464" t="s">
        <v>81</v>
      </c>
      <c r="AV464">
        <v>0</v>
      </c>
      <c r="AW464">
        <v>2</v>
      </c>
      <c r="AX464">
        <v>39270428</v>
      </c>
      <c r="AY464">
        <v>1</v>
      </c>
      <c r="AZ464">
        <v>0</v>
      </c>
      <c r="BA464">
        <v>458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CX464">
        <f>Y464*Source!I252</f>
        <v>1.2500000000000001E-2</v>
      </c>
      <c r="CY464">
        <f>AB464</f>
        <v>399.52</v>
      </c>
      <c r="CZ464">
        <f>AF464</f>
        <v>65.709999999999994</v>
      </c>
      <c r="DA464">
        <f>AJ464</f>
        <v>6.08</v>
      </c>
      <c r="DB464">
        <v>0</v>
      </c>
    </row>
    <row r="465" spans="1:106" x14ac:dyDescent="0.2">
      <c r="A465">
        <f>ROW(Source!A252)</f>
        <v>252</v>
      </c>
      <c r="B465">
        <v>39269648</v>
      </c>
      <c r="C465">
        <v>39270416</v>
      </c>
      <c r="D465">
        <v>36883858</v>
      </c>
      <c r="E465">
        <v>1</v>
      </c>
      <c r="F465">
        <v>1</v>
      </c>
      <c r="G465">
        <v>1</v>
      </c>
      <c r="H465">
        <v>2</v>
      </c>
      <c r="I465" t="s">
        <v>898</v>
      </c>
      <c r="J465" t="s">
        <v>899</v>
      </c>
      <c r="K465" t="s">
        <v>900</v>
      </c>
      <c r="L465">
        <v>1368</v>
      </c>
      <c r="N465">
        <v>1011</v>
      </c>
      <c r="O465" t="s">
        <v>884</v>
      </c>
      <c r="P465" t="s">
        <v>884</v>
      </c>
      <c r="Q465">
        <v>1</v>
      </c>
      <c r="W465">
        <v>0</v>
      </c>
      <c r="X465">
        <v>-353815937</v>
      </c>
      <c r="Y465">
        <v>8.7500000000000008E-2</v>
      </c>
      <c r="AA465">
        <v>0</v>
      </c>
      <c r="AB465">
        <v>49.25</v>
      </c>
      <c r="AC465">
        <v>0</v>
      </c>
      <c r="AD465">
        <v>0</v>
      </c>
      <c r="AE465">
        <v>0</v>
      </c>
      <c r="AF465">
        <v>8.1</v>
      </c>
      <c r="AG465">
        <v>0</v>
      </c>
      <c r="AH465">
        <v>0</v>
      </c>
      <c r="AI465">
        <v>1</v>
      </c>
      <c r="AJ465">
        <v>6.08</v>
      </c>
      <c r="AK465">
        <v>1</v>
      </c>
      <c r="AL465">
        <v>1</v>
      </c>
      <c r="AN465">
        <v>0</v>
      </c>
      <c r="AO465">
        <v>1</v>
      </c>
      <c r="AP465">
        <v>1</v>
      </c>
      <c r="AQ465">
        <v>0</v>
      </c>
      <c r="AR465">
        <v>0</v>
      </c>
      <c r="AS465" t="s">
        <v>3</v>
      </c>
      <c r="AT465">
        <v>7.0000000000000007E-2</v>
      </c>
      <c r="AU465" t="s">
        <v>81</v>
      </c>
      <c r="AV465">
        <v>0</v>
      </c>
      <c r="AW465">
        <v>2</v>
      </c>
      <c r="AX465">
        <v>39270429</v>
      </c>
      <c r="AY465">
        <v>1</v>
      </c>
      <c r="AZ465">
        <v>0</v>
      </c>
      <c r="BA465">
        <v>459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CX465">
        <f>Y465*Source!I252</f>
        <v>8.7500000000000008E-2</v>
      </c>
      <c r="CY465">
        <f>AB465</f>
        <v>49.25</v>
      </c>
      <c r="CZ465">
        <f>AF465</f>
        <v>8.1</v>
      </c>
      <c r="DA465">
        <f>AJ465</f>
        <v>6.08</v>
      </c>
      <c r="DB465">
        <v>0</v>
      </c>
    </row>
    <row r="466" spans="1:106" x14ac:dyDescent="0.2">
      <c r="A466">
        <f>ROW(Source!A252)</f>
        <v>252</v>
      </c>
      <c r="B466">
        <v>39269648</v>
      </c>
      <c r="C466">
        <v>39270416</v>
      </c>
      <c r="D466">
        <v>36803269</v>
      </c>
      <c r="E466">
        <v>1</v>
      </c>
      <c r="F466">
        <v>1</v>
      </c>
      <c r="G466">
        <v>1</v>
      </c>
      <c r="H466">
        <v>3</v>
      </c>
      <c r="I466" t="s">
        <v>901</v>
      </c>
      <c r="J466" t="s">
        <v>902</v>
      </c>
      <c r="K466" t="s">
        <v>903</v>
      </c>
      <c r="L466">
        <v>1348</v>
      </c>
      <c r="N466">
        <v>1009</v>
      </c>
      <c r="O466" t="s">
        <v>219</v>
      </c>
      <c r="P466" t="s">
        <v>219</v>
      </c>
      <c r="Q466">
        <v>1000</v>
      </c>
      <c r="W466">
        <v>0</v>
      </c>
      <c r="X466">
        <v>-1068056325</v>
      </c>
      <c r="Y466">
        <v>6.0000000000000002E-5</v>
      </c>
      <c r="AA466">
        <v>63000.959999999999</v>
      </c>
      <c r="AB466">
        <v>0</v>
      </c>
      <c r="AC466">
        <v>0</v>
      </c>
      <c r="AD466">
        <v>0</v>
      </c>
      <c r="AE466">
        <v>10362</v>
      </c>
      <c r="AF466">
        <v>0</v>
      </c>
      <c r="AG466">
        <v>0</v>
      </c>
      <c r="AH466">
        <v>0</v>
      </c>
      <c r="AI466">
        <v>6.08</v>
      </c>
      <c r="AJ466">
        <v>1</v>
      </c>
      <c r="AK466">
        <v>1</v>
      </c>
      <c r="AL466">
        <v>1</v>
      </c>
      <c r="AN466">
        <v>0</v>
      </c>
      <c r="AO466">
        <v>1</v>
      </c>
      <c r="AP466">
        <v>0</v>
      </c>
      <c r="AQ466">
        <v>0</v>
      </c>
      <c r="AR466">
        <v>0</v>
      </c>
      <c r="AS466" t="s">
        <v>3</v>
      </c>
      <c r="AT466">
        <v>6.0000000000000002E-5</v>
      </c>
      <c r="AU466" t="s">
        <v>3</v>
      </c>
      <c r="AV466">
        <v>0</v>
      </c>
      <c r="AW466">
        <v>2</v>
      </c>
      <c r="AX466">
        <v>39270430</v>
      </c>
      <c r="AY466">
        <v>1</v>
      </c>
      <c r="AZ466">
        <v>0</v>
      </c>
      <c r="BA466">
        <v>460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CX466">
        <f>Y466*Source!I252</f>
        <v>6.0000000000000002E-5</v>
      </c>
      <c r="CY466">
        <f>AA466</f>
        <v>63000.959999999999</v>
      </c>
      <c r="CZ466">
        <f>AE466</f>
        <v>10362</v>
      </c>
      <c r="DA466">
        <f>AI466</f>
        <v>6.08</v>
      </c>
      <c r="DB466">
        <v>0</v>
      </c>
    </row>
    <row r="467" spans="1:106" x14ac:dyDescent="0.2">
      <c r="A467">
        <f>ROW(Source!A252)</f>
        <v>252</v>
      </c>
      <c r="B467">
        <v>39269648</v>
      </c>
      <c r="C467">
        <v>39270416</v>
      </c>
      <c r="D467">
        <v>36804447</v>
      </c>
      <c r="E467">
        <v>1</v>
      </c>
      <c r="F467">
        <v>1</v>
      </c>
      <c r="G467">
        <v>1</v>
      </c>
      <c r="H467">
        <v>3</v>
      </c>
      <c r="I467" t="s">
        <v>904</v>
      </c>
      <c r="J467" t="s">
        <v>905</v>
      </c>
      <c r="K467" t="s">
        <v>906</v>
      </c>
      <c r="L467">
        <v>1348</v>
      </c>
      <c r="N467">
        <v>1009</v>
      </c>
      <c r="O467" t="s">
        <v>219</v>
      </c>
      <c r="P467" t="s">
        <v>219</v>
      </c>
      <c r="Q467">
        <v>1000</v>
      </c>
      <c r="W467">
        <v>0</v>
      </c>
      <c r="X467">
        <v>-437906794</v>
      </c>
      <c r="Y467">
        <v>2.7E-4</v>
      </c>
      <c r="AA467">
        <v>54963.26</v>
      </c>
      <c r="AB467">
        <v>0</v>
      </c>
      <c r="AC467">
        <v>0</v>
      </c>
      <c r="AD467">
        <v>0</v>
      </c>
      <c r="AE467">
        <v>9040.01</v>
      </c>
      <c r="AF467">
        <v>0</v>
      </c>
      <c r="AG467">
        <v>0</v>
      </c>
      <c r="AH467">
        <v>0</v>
      </c>
      <c r="AI467">
        <v>6.08</v>
      </c>
      <c r="AJ467">
        <v>1</v>
      </c>
      <c r="AK467">
        <v>1</v>
      </c>
      <c r="AL467">
        <v>1</v>
      </c>
      <c r="AN467">
        <v>0</v>
      </c>
      <c r="AO467">
        <v>1</v>
      </c>
      <c r="AP467">
        <v>0</v>
      </c>
      <c r="AQ467">
        <v>0</v>
      </c>
      <c r="AR467">
        <v>0</v>
      </c>
      <c r="AS467" t="s">
        <v>3</v>
      </c>
      <c r="AT467">
        <v>2.7E-4</v>
      </c>
      <c r="AU467" t="s">
        <v>3</v>
      </c>
      <c r="AV467">
        <v>0</v>
      </c>
      <c r="AW467">
        <v>2</v>
      </c>
      <c r="AX467">
        <v>39270431</v>
      </c>
      <c r="AY467">
        <v>1</v>
      </c>
      <c r="AZ467">
        <v>0</v>
      </c>
      <c r="BA467">
        <v>461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CX467">
        <f>Y467*Source!I252</f>
        <v>2.7E-4</v>
      </c>
      <c r="CY467">
        <f>AA467</f>
        <v>54963.26</v>
      </c>
      <c r="CZ467">
        <f>AE467</f>
        <v>9040.01</v>
      </c>
      <c r="DA467">
        <f>AI467</f>
        <v>6.08</v>
      </c>
      <c r="DB467">
        <v>0</v>
      </c>
    </row>
    <row r="468" spans="1:106" x14ac:dyDescent="0.2">
      <c r="A468">
        <f>ROW(Source!A252)</f>
        <v>252</v>
      </c>
      <c r="B468">
        <v>39269648</v>
      </c>
      <c r="C468">
        <v>39270416</v>
      </c>
      <c r="D468">
        <v>36849042</v>
      </c>
      <c r="E468">
        <v>1</v>
      </c>
      <c r="F468">
        <v>1</v>
      </c>
      <c r="G468">
        <v>1</v>
      </c>
      <c r="H468">
        <v>3</v>
      </c>
      <c r="I468" t="s">
        <v>729</v>
      </c>
      <c r="J468" t="s">
        <v>731</v>
      </c>
      <c r="K468" t="s">
        <v>730</v>
      </c>
      <c r="L468">
        <v>1354</v>
      </c>
      <c r="N468">
        <v>1010</v>
      </c>
      <c r="O468" t="s">
        <v>94</v>
      </c>
      <c r="P468" t="s">
        <v>94</v>
      </c>
      <c r="Q468">
        <v>1</v>
      </c>
      <c r="W468">
        <v>0</v>
      </c>
      <c r="X468">
        <v>-1992769824</v>
      </c>
      <c r="Y468">
        <v>1</v>
      </c>
      <c r="AA468">
        <v>1465.16</v>
      </c>
      <c r="AB468">
        <v>0</v>
      </c>
      <c r="AC468">
        <v>0</v>
      </c>
      <c r="AD468">
        <v>0</v>
      </c>
      <c r="AE468">
        <v>240.98</v>
      </c>
      <c r="AF468">
        <v>0</v>
      </c>
      <c r="AG468">
        <v>0</v>
      </c>
      <c r="AH468">
        <v>0</v>
      </c>
      <c r="AI468">
        <v>6.08</v>
      </c>
      <c r="AJ468">
        <v>1</v>
      </c>
      <c r="AK468">
        <v>1</v>
      </c>
      <c r="AL468">
        <v>1</v>
      </c>
      <c r="AN468">
        <v>0</v>
      </c>
      <c r="AO468">
        <v>0</v>
      </c>
      <c r="AP468">
        <v>0</v>
      </c>
      <c r="AQ468">
        <v>0</v>
      </c>
      <c r="AR468">
        <v>0</v>
      </c>
      <c r="AS468" t="s">
        <v>3</v>
      </c>
      <c r="AT468">
        <v>1</v>
      </c>
      <c r="AU468" t="s">
        <v>3</v>
      </c>
      <c r="AV468">
        <v>0</v>
      </c>
      <c r="AW468">
        <v>1</v>
      </c>
      <c r="AX468">
        <v>-1</v>
      </c>
      <c r="AY468">
        <v>0</v>
      </c>
      <c r="AZ468">
        <v>0</v>
      </c>
      <c r="BA468" t="s">
        <v>3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CX468">
        <f>Y468*Source!I252</f>
        <v>1</v>
      </c>
      <c r="CY468">
        <f>AA468</f>
        <v>1465.16</v>
      </c>
      <c r="CZ468">
        <f>AE468</f>
        <v>240.98</v>
      </c>
      <c r="DA468">
        <f>AI468</f>
        <v>6.08</v>
      </c>
      <c r="DB468">
        <v>0</v>
      </c>
    </row>
    <row r="469" spans="1:106" x14ac:dyDescent="0.2">
      <c r="A469">
        <f>ROW(Source!A254)</f>
        <v>254</v>
      </c>
      <c r="B469">
        <v>39269648</v>
      </c>
      <c r="C469">
        <v>39270435</v>
      </c>
      <c r="D469">
        <v>37065248</v>
      </c>
      <c r="E469">
        <v>1</v>
      </c>
      <c r="F469">
        <v>1</v>
      </c>
      <c r="G469">
        <v>1</v>
      </c>
      <c r="H469">
        <v>1</v>
      </c>
      <c r="I469" t="s">
        <v>962</v>
      </c>
      <c r="J469" t="s">
        <v>3</v>
      </c>
      <c r="K469" t="s">
        <v>963</v>
      </c>
      <c r="L469">
        <v>1191</v>
      </c>
      <c r="N469">
        <v>1013</v>
      </c>
      <c r="O469" t="s">
        <v>878</v>
      </c>
      <c r="P469" t="s">
        <v>878</v>
      </c>
      <c r="Q469">
        <v>1</v>
      </c>
      <c r="W469">
        <v>0</v>
      </c>
      <c r="X469">
        <v>-400197608</v>
      </c>
      <c r="Y469">
        <v>41.87149999999999</v>
      </c>
      <c r="AA469">
        <v>0</v>
      </c>
      <c r="AB469">
        <v>0</v>
      </c>
      <c r="AC469">
        <v>0</v>
      </c>
      <c r="AD469">
        <v>51.86</v>
      </c>
      <c r="AE469">
        <v>0</v>
      </c>
      <c r="AF469">
        <v>0</v>
      </c>
      <c r="AG469">
        <v>0</v>
      </c>
      <c r="AH469">
        <v>8.5299999999999994</v>
      </c>
      <c r="AI469">
        <v>1</v>
      </c>
      <c r="AJ469">
        <v>1</v>
      </c>
      <c r="AK469">
        <v>1</v>
      </c>
      <c r="AL469">
        <v>6.08</v>
      </c>
      <c r="AN469">
        <v>0</v>
      </c>
      <c r="AO469">
        <v>1</v>
      </c>
      <c r="AP469">
        <v>1</v>
      </c>
      <c r="AQ469">
        <v>0</v>
      </c>
      <c r="AR469">
        <v>0</v>
      </c>
      <c r="AS469" t="s">
        <v>3</v>
      </c>
      <c r="AT469">
        <v>36.409999999999997</v>
      </c>
      <c r="AU469" t="s">
        <v>82</v>
      </c>
      <c r="AV469">
        <v>1</v>
      </c>
      <c r="AW469">
        <v>2</v>
      </c>
      <c r="AX469">
        <v>39270446</v>
      </c>
      <c r="AY469">
        <v>1</v>
      </c>
      <c r="AZ469">
        <v>0</v>
      </c>
      <c r="BA469">
        <v>464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CX469">
        <f>Y469*Source!I254</f>
        <v>4.187149999999999</v>
      </c>
      <c r="CY469">
        <f>AD469</f>
        <v>51.86</v>
      </c>
      <c r="CZ469">
        <f>AH469</f>
        <v>8.5299999999999994</v>
      </c>
      <c r="DA469">
        <f>AL469</f>
        <v>6.08</v>
      </c>
      <c r="DB469">
        <v>0</v>
      </c>
    </row>
    <row r="470" spans="1:106" x14ac:dyDescent="0.2">
      <c r="A470">
        <f>ROW(Source!A254)</f>
        <v>254</v>
      </c>
      <c r="B470">
        <v>39269648</v>
      </c>
      <c r="C470">
        <v>39270435</v>
      </c>
      <c r="D470">
        <v>37064876</v>
      </c>
      <c r="E470">
        <v>1</v>
      </c>
      <c r="F470">
        <v>1</v>
      </c>
      <c r="G470">
        <v>1</v>
      </c>
      <c r="H470">
        <v>1</v>
      </c>
      <c r="I470" t="s">
        <v>879</v>
      </c>
      <c r="J470" t="s">
        <v>3</v>
      </c>
      <c r="K470" t="s">
        <v>880</v>
      </c>
      <c r="L470">
        <v>1191</v>
      </c>
      <c r="N470">
        <v>1013</v>
      </c>
      <c r="O470" t="s">
        <v>878</v>
      </c>
      <c r="P470" t="s">
        <v>878</v>
      </c>
      <c r="Q470">
        <v>1</v>
      </c>
      <c r="W470">
        <v>0</v>
      </c>
      <c r="X470">
        <v>-1417349443</v>
      </c>
      <c r="Y470">
        <v>0.05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1</v>
      </c>
      <c r="AJ470">
        <v>1</v>
      </c>
      <c r="AK470">
        <v>6.08</v>
      </c>
      <c r="AL470">
        <v>1</v>
      </c>
      <c r="AN470">
        <v>0</v>
      </c>
      <c r="AO470">
        <v>1</v>
      </c>
      <c r="AP470">
        <v>0</v>
      </c>
      <c r="AQ470">
        <v>0</v>
      </c>
      <c r="AR470">
        <v>0</v>
      </c>
      <c r="AS470" t="s">
        <v>3</v>
      </c>
      <c r="AT470">
        <v>0.05</v>
      </c>
      <c r="AU470" t="s">
        <v>3</v>
      </c>
      <c r="AV470">
        <v>2</v>
      </c>
      <c r="AW470">
        <v>2</v>
      </c>
      <c r="AX470">
        <v>39270447</v>
      </c>
      <c r="AY470">
        <v>1</v>
      </c>
      <c r="AZ470">
        <v>2048</v>
      </c>
      <c r="BA470">
        <v>465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CX470">
        <f>Y470*Source!I254</f>
        <v>5.000000000000001E-3</v>
      </c>
      <c r="CY470">
        <f>AD470</f>
        <v>0</v>
      </c>
      <c r="CZ470">
        <f>AH470</f>
        <v>0</v>
      </c>
      <c r="DA470">
        <f>AL470</f>
        <v>1</v>
      </c>
      <c r="DB470">
        <v>0</v>
      </c>
    </row>
    <row r="471" spans="1:106" x14ac:dyDescent="0.2">
      <c r="A471">
        <f>ROW(Source!A254)</f>
        <v>254</v>
      </c>
      <c r="B471">
        <v>39269648</v>
      </c>
      <c r="C471">
        <v>39270435</v>
      </c>
      <c r="D471">
        <v>36882351</v>
      </c>
      <c r="E471">
        <v>1</v>
      </c>
      <c r="F471">
        <v>1</v>
      </c>
      <c r="G471">
        <v>1</v>
      </c>
      <c r="H471">
        <v>2</v>
      </c>
      <c r="I471" t="s">
        <v>1162</v>
      </c>
      <c r="J471" t="s">
        <v>1163</v>
      </c>
      <c r="K471" t="s">
        <v>1164</v>
      </c>
      <c r="L471">
        <v>1368</v>
      </c>
      <c r="N471">
        <v>1011</v>
      </c>
      <c r="O471" t="s">
        <v>884</v>
      </c>
      <c r="P471" t="s">
        <v>884</v>
      </c>
      <c r="Q471">
        <v>1</v>
      </c>
      <c r="W471">
        <v>0</v>
      </c>
      <c r="X471">
        <v>-1985289705</v>
      </c>
      <c r="Y471">
        <v>1.3</v>
      </c>
      <c r="AA471">
        <v>0</v>
      </c>
      <c r="AB471">
        <v>40.49</v>
      </c>
      <c r="AC471">
        <v>0</v>
      </c>
      <c r="AD471">
        <v>0</v>
      </c>
      <c r="AE471">
        <v>0</v>
      </c>
      <c r="AF471">
        <v>6.66</v>
      </c>
      <c r="AG471">
        <v>0</v>
      </c>
      <c r="AH471">
        <v>0</v>
      </c>
      <c r="AI471">
        <v>1</v>
      </c>
      <c r="AJ471">
        <v>6.08</v>
      </c>
      <c r="AK471">
        <v>1</v>
      </c>
      <c r="AL471">
        <v>1</v>
      </c>
      <c r="AN471">
        <v>0</v>
      </c>
      <c r="AO471">
        <v>1</v>
      </c>
      <c r="AP471">
        <v>1</v>
      </c>
      <c r="AQ471">
        <v>0</v>
      </c>
      <c r="AR471">
        <v>0</v>
      </c>
      <c r="AS471" t="s">
        <v>3</v>
      </c>
      <c r="AT471">
        <v>1.04</v>
      </c>
      <c r="AU471" t="s">
        <v>81</v>
      </c>
      <c r="AV471">
        <v>0</v>
      </c>
      <c r="AW471">
        <v>2</v>
      </c>
      <c r="AX471">
        <v>39270448</v>
      </c>
      <c r="AY471">
        <v>1</v>
      </c>
      <c r="AZ471">
        <v>0</v>
      </c>
      <c r="BA471">
        <v>466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CX471">
        <f>Y471*Source!I254</f>
        <v>0.13</v>
      </c>
      <c r="CY471">
        <f>AB471</f>
        <v>40.49</v>
      </c>
      <c r="CZ471">
        <f>AF471</f>
        <v>6.66</v>
      </c>
      <c r="DA471">
        <f>AJ471</f>
        <v>6.08</v>
      </c>
      <c r="DB471">
        <v>0</v>
      </c>
    </row>
    <row r="472" spans="1:106" x14ac:dyDescent="0.2">
      <c r="A472">
        <f>ROW(Source!A254)</f>
        <v>254</v>
      </c>
      <c r="B472">
        <v>39269648</v>
      </c>
      <c r="C472">
        <v>39270435</v>
      </c>
      <c r="D472">
        <v>36883554</v>
      </c>
      <c r="E472">
        <v>1</v>
      </c>
      <c r="F472">
        <v>1</v>
      </c>
      <c r="G472">
        <v>1</v>
      </c>
      <c r="H472">
        <v>2</v>
      </c>
      <c r="I472" t="s">
        <v>895</v>
      </c>
      <c r="J472" t="s">
        <v>896</v>
      </c>
      <c r="K472" t="s">
        <v>897</v>
      </c>
      <c r="L472">
        <v>1368</v>
      </c>
      <c r="N472">
        <v>1011</v>
      </c>
      <c r="O472" t="s">
        <v>884</v>
      </c>
      <c r="P472" t="s">
        <v>884</v>
      </c>
      <c r="Q472">
        <v>1</v>
      </c>
      <c r="W472">
        <v>0</v>
      </c>
      <c r="X472">
        <v>1372534845</v>
      </c>
      <c r="Y472">
        <v>6.25E-2</v>
      </c>
      <c r="AA472">
        <v>0</v>
      </c>
      <c r="AB472">
        <v>399.52</v>
      </c>
      <c r="AC472">
        <v>11.6</v>
      </c>
      <c r="AD472">
        <v>0</v>
      </c>
      <c r="AE472">
        <v>0</v>
      </c>
      <c r="AF472">
        <v>65.709999999999994</v>
      </c>
      <c r="AG472">
        <v>11.6</v>
      </c>
      <c r="AH472">
        <v>0</v>
      </c>
      <c r="AI472">
        <v>1</v>
      </c>
      <c r="AJ472">
        <v>6.08</v>
      </c>
      <c r="AK472">
        <v>1</v>
      </c>
      <c r="AL472">
        <v>1</v>
      </c>
      <c r="AN472">
        <v>0</v>
      </c>
      <c r="AO472">
        <v>1</v>
      </c>
      <c r="AP472">
        <v>1</v>
      </c>
      <c r="AQ472">
        <v>0</v>
      </c>
      <c r="AR472">
        <v>0</v>
      </c>
      <c r="AS472" t="s">
        <v>3</v>
      </c>
      <c r="AT472">
        <v>0.05</v>
      </c>
      <c r="AU472" t="s">
        <v>81</v>
      </c>
      <c r="AV472">
        <v>0</v>
      </c>
      <c r="AW472">
        <v>2</v>
      </c>
      <c r="AX472">
        <v>39270449</v>
      </c>
      <c r="AY472">
        <v>1</v>
      </c>
      <c r="AZ472">
        <v>0</v>
      </c>
      <c r="BA472">
        <v>467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CX472">
        <f>Y472*Source!I254</f>
        <v>6.2500000000000003E-3</v>
      </c>
      <c r="CY472">
        <f>AB472</f>
        <v>399.52</v>
      </c>
      <c r="CZ472">
        <f>AF472</f>
        <v>65.709999999999994</v>
      </c>
      <c r="DA472">
        <f>AJ472</f>
        <v>6.08</v>
      </c>
      <c r="DB472">
        <v>0</v>
      </c>
    </row>
    <row r="473" spans="1:106" x14ac:dyDescent="0.2">
      <c r="A473">
        <f>ROW(Source!A254)</f>
        <v>254</v>
      </c>
      <c r="B473">
        <v>39269648</v>
      </c>
      <c r="C473">
        <v>39270435</v>
      </c>
      <c r="D473">
        <v>36802469</v>
      </c>
      <c r="E473">
        <v>1</v>
      </c>
      <c r="F473">
        <v>1</v>
      </c>
      <c r="G473">
        <v>1</v>
      </c>
      <c r="H473">
        <v>3</v>
      </c>
      <c r="I473" t="s">
        <v>1203</v>
      </c>
      <c r="J473" t="s">
        <v>1204</v>
      </c>
      <c r="K473" t="s">
        <v>1205</v>
      </c>
      <c r="L473">
        <v>1346</v>
      </c>
      <c r="N473">
        <v>1009</v>
      </c>
      <c r="O473" t="s">
        <v>260</v>
      </c>
      <c r="P473" t="s">
        <v>260</v>
      </c>
      <c r="Q473">
        <v>1</v>
      </c>
      <c r="W473">
        <v>0</v>
      </c>
      <c r="X473">
        <v>-490687590</v>
      </c>
      <c r="Y473">
        <v>1.0000000000000001E-5</v>
      </c>
      <c r="AA473">
        <v>226.72</v>
      </c>
      <c r="AB473">
        <v>0</v>
      </c>
      <c r="AC473">
        <v>0</v>
      </c>
      <c r="AD473">
        <v>0</v>
      </c>
      <c r="AE473">
        <v>37.29</v>
      </c>
      <c r="AF473">
        <v>0</v>
      </c>
      <c r="AG473">
        <v>0</v>
      </c>
      <c r="AH473">
        <v>0</v>
      </c>
      <c r="AI473">
        <v>6.08</v>
      </c>
      <c r="AJ473">
        <v>1</v>
      </c>
      <c r="AK473">
        <v>1</v>
      </c>
      <c r="AL473">
        <v>1</v>
      </c>
      <c r="AN473">
        <v>0</v>
      </c>
      <c r="AO473">
        <v>1</v>
      </c>
      <c r="AP473">
        <v>0</v>
      </c>
      <c r="AQ473">
        <v>0</v>
      </c>
      <c r="AR473">
        <v>0</v>
      </c>
      <c r="AS473" t="s">
        <v>3</v>
      </c>
      <c r="AT473">
        <v>1.0000000000000001E-5</v>
      </c>
      <c r="AU473" t="s">
        <v>3</v>
      </c>
      <c r="AV473">
        <v>0</v>
      </c>
      <c r="AW473">
        <v>2</v>
      </c>
      <c r="AX473">
        <v>39270450</v>
      </c>
      <c r="AY473">
        <v>1</v>
      </c>
      <c r="AZ473">
        <v>0</v>
      </c>
      <c r="BA473">
        <v>468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CX473">
        <f>Y473*Source!I254</f>
        <v>1.0000000000000002E-6</v>
      </c>
      <c r="CY473">
        <f t="shared" ref="CY473:CY478" si="66">AA473</f>
        <v>226.72</v>
      </c>
      <c r="CZ473">
        <f t="shared" ref="CZ473:CZ478" si="67">AE473</f>
        <v>37.29</v>
      </c>
      <c r="DA473">
        <f t="shared" ref="DA473:DA478" si="68">AI473</f>
        <v>6.08</v>
      </c>
      <c r="DB473">
        <v>0</v>
      </c>
    </row>
    <row r="474" spans="1:106" x14ac:dyDescent="0.2">
      <c r="A474">
        <f>ROW(Source!A254)</f>
        <v>254</v>
      </c>
      <c r="B474">
        <v>39269648</v>
      </c>
      <c r="C474">
        <v>39270435</v>
      </c>
      <c r="D474">
        <v>36804447</v>
      </c>
      <c r="E474">
        <v>1</v>
      </c>
      <c r="F474">
        <v>1</v>
      </c>
      <c r="G474">
        <v>1</v>
      </c>
      <c r="H474">
        <v>3</v>
      </c>
      <c r="I474" t="s">
        <v>904</v>
      </c>
      <c r="J474" t="s">
        <v>905</v>
      </c>
      <c r="K474" t="s">
        <v>906</v>
      </c>
      <c r="L474">
        <v>1348</v>
      </c>
      <c r="N474">
        <v>1009</v>
      </c>
      <c r="O474" t="s">
        <v>219</v>
      </c>
      <c r="P474" t="s">
        <v>219</v>
      </c>
      <c r="Q474">
        <v>1000</v>
      </c>
      <c r="W474">
        <v>0</v>
      </c>
      <c r="X474">
        <v>-437906794</v>
      </c>
      <c r="Y474">
        <v>2.3E-3</v>
      </c>
      <c r="AA474">
        <v>54963.26</v>
      </c>
      <c r="AB474">
        <v>0</v>
      </c>
      <c r="AC474">
        <v>0</v>
      </c>
      <c r="AD474">
        <v>0</v>
      </c>
      <c r="AE474">
        <v>9040.01</v>
      </c>
      <c r="AF474">
        <v>0</v>
      </c>
      <c r="AG474">
        <v>0</v>
      </c>
      <c r="AH474">
        <v>0</v>
      </c>
      <c r="AI474">
        <v>6.08</v>
      </c>
      <c r="AJ474">
        <v>1</v>
      </c>
      <c r="AK474">
        <v>1</v>
      </c>
      <c r="AL474">
        <v>1</v>
      </c>
      <c r="AN474">
        <v>0</v>
      </c>
      <c r="AO474">
        <v>1</v>
      </c>
      <c r="AP474">
        <v>0</v>
      </c>
      <c r="AQ474">
        <v>0</v>
      </c>
      <c r="AR474">
        <v>0</v>
      </c>
      <c r="AS474" t="s">
        <v>3</v>
      </c>
      <c r="AT474">
        <v>2.3E-3</v>
      </c>
      <c r="AU474" t="s">
        <v>3</v>
      </c>
      <c r="AV474">
        <v>0</v>
      </c>
      <c r="AW474">
        <v>2</v>
      </c>
      <c r="AX474">
        <v>39270451</v>
      </c>
      <c r="AY474">
        <v>1</v>
      </c>
      <c r="AZ474">
        <v>0</v>
      </c>
      <c r="BA474">
        <v>469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CX474">
        <f>Y474*Source!I254</f>
        <v>2.3000000000000001E-4</v>
      </c>
      <c r="CY474">
        <f t="shared" si="66"/>
        <v>54963.26</v>
      </c>
      <c r="CZ474">
        <f t="shared" si="67"/>
        <v>9040.01</v>
      </c>
      <c r="DA474">
        <f t="shared" si="68"/>
        <v>6.08</v>
      </c>
      <c r="DB474">
        <v>0</v>
      </c>
    </row>
    <row r="475" spans="1:106" x14ac:dyDescent="0.2">
      <c r="A475">
        <f>ROW(Source!A254)</f>
        <v>254</v>
      </c>
      <c r="B475">
        <v>39269648</v>
      </c>
      <c r="C475">
        <v>39270435</v>
      </c>
      <c r="D475">
        <v>36805330</v>
      </c>
      <c r="E475">
        <v>1</v>
      </c>
      <c r="F475">
        <v>1</v>
      </c>
      <c r="G475">
        <v>1</v>
      </c>
      <c r="H475">
        <v>3</v>
      </c>
      <c r="I475" t="s">
        <v>1151</v>
      </c>
      <c r="J475" t="s">
        <v>1152</v>
      </c>
      <c r="K475" t="s">
        <v>1153</v>
      </c>
      <c r="L475">
        <v>1346</v>
      </c>
      <c r="N475">
        <v>1009</v>
      </c>
      <c r="O475" t="s">
        <v>260</v>
      </c>
      <c r="P475" t="s">
        <v>260</v>
      </c>
      <c r="Q475">
        <v>1</v>
      </c>
      <c r="W475">
        <v>0</v>
      </c>
      <c r="X475">
        <v>-731615568</v>
      </c>
      <c r="Y475">
        <v>3.4</v>
      </c>
      <c r="AA475">
        <v>140.38999999999999</v>
      </c>
      <c r="AB475">
        <v>0</v>
      </c>
      <c r="AC475">
        <v>0</v>
      </c>
      <c r="AD475">
        <v>0</v>
      </c>
      <c r="AE475">
        <v>23.09</v>
      </c>
      <c r="AF475">
        <v>0</v>
      </c>
      <c r="AG475">
        <v>0</v>
      </c>
      <c r="AH475">
        <v>0</v>
      </c>
      <c r="AI475">
        <v>6.08</v>
      </c>
      <c r="AJ475">
        <v>1</v>
      </c>
      <c r="AK475">
        <v>1</v>
      </c>
      <c r="AL475">
        <v>1</v>
      </c>
      <c r="AN475">
        <v>0</v>
      </c>
      <c r="AO475">
        <v>1</v>
      </c>
      <c r="AP475">
        <v>0</v>
      </c>
      <c r="AQ475">
        <v>0</v>
      </c>
      <c r="AR475">
        <v>0</v>
      </c>
      <c r="AS475" t="s">
        <v>3</v>
      </c>
      <c r="AT475">
        <v>3.4</v>
      </c>
      <c r="AU475" t="s">
        <v>3</v>
      </c>
      <c r="AV475">
        <v>0</v>
      </c>
      <c r="AW475">
        <v>2</v>
      </c>
      <c r="AX475">
        <v>39270452</v>
      </c>
      <c r="AY475">
        <v>1</v>
      </c>
      <c r="AZ475">
        <v>0</v>
      </c>
      <c r="BA475">
        <v>470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CX475">
        <f>Y475*Source!I254</f>
        <v>0.34</v>
      </c>
      <c r="CY475">
        <f t="shared" si="66"/>
        <v>140.38999999999999</v>
      </c>
      <c r="CZ475">
        <f t="shared" si="67"/>
        <v>23.09</v>
      </c>
      <c r="DA475">
        <f t="shared" si="68"/>
        <v>6.08</v>
      </c>
      <c r="DB475">
        <v>0</v>
      </c>
    </row>
    <row r="476" spans="1:106" x14ac:dyDescent="0.2">
      <c r="A476">
        <f>ROW(Source!A254)</f>
        <v>254</v>
      </c>
      <c r="B476">
        <v>39269648</v>
      </c>
      <c r="C476">
        <v>39270435</v>
      </c>
      <c r="D476">
        <v>36838223</v>
      </c>
      <c r="E476">
        <v>1</v>
      </c>
      <c r="F476">
        <v>1</v>
      </c>
      <c r="G476">
        <v>1</v>
      </c>
      <c r="H476">
        <v>3</v>
      </c>
      <c r="I476" t="s">
        <v>1206</v>
      </c>
      <c r="J476" t="s">
        <v>1207</v>
      </c>
      <c r="K476" t="s">
        <v>1208</v>
      </c>
      <c r="L476">
        <v>1348</v>
      </c>
      <c r="N476">
        <v>1009</v>
      </c>
      <c r="O476" t="s">
        <v>219</v>
      </c>
      <c r="P476" t="s">
        <v>219</v>
      </c>
      <c r="Q476">
        <v>1000</v>
      </c>
      <c r="W476">
        <v>0</v>
      </c>
      <c r="X476">
        <v>570223526</v>
      </c>
      <c r="Y476">
        <v>1.0000000000000001E-5</v>
      </c>
      <c r="AA476">
        <v>91923.520000000004</v>
      </c>
      <c r="AB476">
        <v>0</v>
      </c>
      <c r="AC476">
        <v>0</v>
      </c>
      <c r="AD476">
        <v>0</v>
      </c>
      <c r="AE476">
        <v>15119</v>
      </c>
      <c r="AF476">
        <v>0</v>
      </c>
      <c r="AG476">
        <v>0</v>
      </c>
      <c r="AH476">
        <v>0</v>
      </c>
      <c r="AI476">
        <v>6.08</v>
      </c>
      <c r="AJ476">
        <v>1</v>
      </c>
      <c r="AK476">
        <v>1</v>
      </c>
      <c r="AL476">
        <v>1</v>
      </c>
      <c r="AN476">
        <v>0</v>
      </c>
      <c r="AO476">
        <v>1</v>
      </c>
      <c r="AP476">
        <v>0</v>
      </c>
      <c r="AQ476">
        <v>0</v>
      </c>
      <c r="AR476">
        <v>0</v>
      </c>
      <c r="AS476" t="s">
        <v>3</v>
      </c>
      <c r="AT476">
        <v>1.0000000000000001E-5</v>
      </c>
      <c r="AU476" t="s">
        <v>3</v>
      </c>
      <c r="AV476">
        <v>0</v>
      </c>
      <c r="AW476">
        <v>2</v>
      </c>
      <c r="AX476">
        <v>39270453</v>
      </c>
      <c r="AY476">
        <v>1</v>
      </c>
      <c r="AZ476">
        <v>0</v>
      </c>
      <c r="BA476">
        <v>471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CX476">
        <f>Y476*Source!I254</f>
        <v>1.0000000000000002E-6</v>
      </c>
      <c r="CY476">
        <f t="shared" si="66"/>
        <v>91923.520000000004</v>
      </c>
      <c r="CZ476">
        <f t="shared" si="67"/>
        <v>15119</v>
      </c>
      <c r="DA476">
        <f t="shared" si="68"/>
        <v>6.08</v>
      </c>
      <c r="DB476">
        <v>0</v>
      </c>
    </row>
    <row r="477" spans="1:106" x14ac:dyDescent="0.2">
      <c r="A477">
        <f>ROW(Source!A254)</f>
        <v>254</v>
      </c>
      <c r="B477">
        <v>39269648</v>
      </c>
      <c r="C477">
        <v>39270435</v>
      </c>
      <c r="D477">
        <v>36838954</v>
      </c>
      <c r="E477">
        <v>1</v>
      </c>
      <c r="F477">
        <v>1</v>
      </c>
      <c r="G477">
        <v>1</v>
      </c>
      <c r="H477">
        <v>3</v>
      </c>
      <c r="I477" t="s">
        <v>1209</v>
      </c>
      <c r="J477" t="s">
        <v>1210</v>
      </c>
      <c r="K477" t="s">
        <v>1211</v>
      </c>
      <c r="L477">
        <v>1346</v>
      </c>
      <c r="N477">
        <v>1009</v>
      </c>
      <c r="O477" t="s">
        <v>260</v>
      </c>
      <c r="P477" t="s">
        <v>260</v>
      </c>
      <c r="Q477">
        <v>1</v>
      </c>
      <c r="W477">
        <v>0</v>
      </c>
      <c r="X477">
        <v>-608190322</v>
      </c>
      <c r="Y477">
        <v>0.01</v>
      </c>
      <c r="AA477">
        <v>198.21</v>
      </c>
      <c r="AB477">
        <v>0</v>
      </c>
      <c r="AC477">
        <v>0</v>
      </c>
      <c r="AD477">
        <v>0</v>
      </c>
      <c r="AE477">
        <v>32.6</v>
      </c>
      <c r="AF477">
        <v>0</v>
      </c>
      <c r="AG477">
        <v>0</v>
      </c>
      <c r="AH477">
        <v>0</v>
      </c>
      <c r="AI477">
        <v>6.08</v>
      </c>
      <c r="AJ477">
        <v>1</v>
      </c>
      <c r="AK477">
        <v>1</v>
      </c>
      <c r="AL477">
        <v>1</v>
      </c>
      <c r="AN477">
        <v>0</v>
      </c>
      <c r="AO477">
        <v>1</v>
      </c>
      <c r="AP477">
        <v>0</v>
      </c>
      <c r="AQ477">
        <v>0</v>
      </c>
      <c r="AR477">
        <v>0</v>
      </c>
      <c r="AS477" t="s">
        <v>3</v>
      </c>
      <c r="AT477">
        <v>0.01</v>
      </c>
      <c r="AU477" t="s">
        <v>3</v>
      </c>
      <c r="AV477">
        <v>0</v>
      </c>
      <c r="AW477">
        <v>2</v>
      </c>
      <c r="AX477">
        <v>39270454</v>
      </c>
      <c r="AY477">
        <v>1</v>
      </c>
      <c r="AZ477">
        <v>0</v>
      </c>
      <c r="BA477">
        <v>472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CX477">
        <f>Y477*Source!I254</f>
        <v>1E-3</v>
      </c>
      <c r="CY477">
        <f t="shared" si="66"/>
        <v>198.21</v>
      </c>
      <c r="CZ477">
        <f t="shared" si="67"/>
        <v>32.6</v>
      </c>
      <c r="DA477">
        <f t="shared" si="68"/>
        <v>6.08</v>
      </c>
      <c r="DB477">
        <v>0</v>
      </c>
    </row>
    <row r="478" spans="1:106" x14ac:dyDescent="0.2">
      <c r="A478">
        <f>ROW(Source!A254)</f>
        <v>254</v>
      </c>
      <c r="B478">
        <v>39269648</v>
      </c>
      <c r="C478">
        <v>39270435</v>
      </c>
      <c r="D478">
        <v>36848824</v>
      </c>
      <c r="E478">
        <v>1</v>
      </c>
      <c r="F478">
        <v>1</v>
      </c>
      <c r="G478">
        <v>1</v>
      </c>
      <c r="H478">
        <v>3</v>
      </c>
      <c r="I478" t="s">
        <v>737</v>
      </c>
      <c r="J478" t="s">
        <v>739</v>
      </c>
      <c r="K478" t="s">
        <v>738</v>
      </c>
      <c r="L478">
        <v>1354</v>
      </c>
      <c r="N478">
        <v>1010</v>
      </c>
      <c r="O478" t="s">
        <v>94</v>
      </c>
      <c r="P478" t="s">
        <v>94</v>
      </c>
      <c r="Q478">
        <v>1</v>
      </c>
      <c r="W478">
        <v>0</v>
      </c>
      <c r="X478">
        <v>-590474276</v>
      </c>
      <c r="Y478">
        <v>10</v>
      </c>
      <c r="AA478">
        <v>5924.35</v>
      </c>
      <c r="AB478">
        <v>0</v>
      </c>
      <c r="AC478">
        <v>0</v>
      </c>
      <c r="AD478">
        <v>0</v>
      </c>
      <c r="AE478">
        <v>974.4</v>
      </c>
      <c r="AF478">
        <v>0</v>
      </c>
      <c r="AG478">
        <v>0</v>
      </c>
      <c r="AH478">
        <v>0</v>
      </c>
      <c r="AI478">
        <v>6.08</v>
      </c>
      <c r="AJ478">
        <v>1</v>
      </c>
      <c r="AK478">
        <v>1</v>
      </c>
      <c r="AL478">
        <v>1</v>
      </c>
      <c r="AN478">
        <v>0</v>
      </c>
      <c r="AO478">
        <v>0</v>
      </c>
      <c r="AP478">
        <v>0</v>
      </c>
      <c r="AQ478">
        <v>0</v>
      </c>
      <c r="AR478">
        <v>0</v>
      </c>
      <c r="AS478" t="s">
        <v>3</v>
      </c>
      <c r="AT478">
        <v>10</v>
      </c>
      <c r="AU478" t="s">
        <v>3</v>
      </c>
      <c r="AV478">
        <v>0</v>
      </c>
      <c r="AW478">
        <v>1</v>
      </c>
      <c r="AX478">
        <v>-1</v>
      </c>
      <c r="AY478">
        <v>0</v>
      </c>
      <c r="AZ478">
        <v>0</v>
      </c>
      <c r="BA478" t="s">
        <v>3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CX478">
        <f>Y478*Source!I254</f>
        <v>1</v>
      </c>
      <c r="CY478">
        <f t="shared" si="66"/>
        <v>5924.35</v>
      </c>
      <c r="CZ478">
        <f t="shared" si="67"/>
        <v>974.4</v>
      </c>
      <c r="DA478">
        <f t="shared" si="68"/>
        <v>6.08</v>
      </c>
      <c r="DB478">
        <v>0</v>
      </c>
    </row>
    <row r="479" spans="1:106" x14ac:dyDescent="0.2">
      <c r="A479">
        <f>ROW(Source!A256)</f>
        <v>256</v>
      </c>
      <c r="B479">
        <v>39269648</v>
      </c>
      <c r="C479">
        <v>39270457</v>
      </c>
      <c r="D479">
        <v>37082223</v>
      </c>
      <c r="E479">
        <v>1</v>
      </c>
      <c r="F479">
        <v>1</v>
      </c>
      <c r="G479">
        <v>1</v>
      </c>
      <c r="H479">
        <v>1</v>
      </c>
      <c r="I479" t="s">
        <v>1212</v>
      </c>
      <c r="J479" t="s">
        <v>3</v>
      </c>
      <c r="K479" t="s">
        <v>1213</v>
      </c>
      <c r="L479">
        <v>1191</v>
      </c>
      <c r="N479">
        <v>1013</v>
      </c>
      <c r="O479" t="s">
        <v>878</v>
      </c>
      <c r="P479" t="s">
        <v>878</v>
      </c>
      <c r="Q479">
        <v>1</v>
      </c>
      <c r="W479">
        <v>0</v>
      </c>
      <c r="X479">
        <v>-2143564933</v>
      </c>
      <c r="Y479">
        <v>108.33</v>
      </c>
      <c r="AA479">
        <v>0</v>
      </c>
      <c r="AB479">
        <v>0</v>
      </c>
      <c r="AC479">
        <v>0</v>
      </c>
      <c r="AD479">
        <v>59.34</v>
      </c>
      <c r="AE479">
        <v>0</v>
      </c>
      <c r="AF479">
        <v>0</v>
      </c>
      <c r="AG479">
        <v>0</v>
      </c>
      <c r="AH479">
        <v>9.76</v>
      </c>
      <c r="AI479">
        <v>1</v>
      </c>
      <c r="AJ479">
        <v>1</v>
      </c>
      <c r="AK479">
        <v>1</v>
      </c>
      <c r="AL479">
        <v>6.08</v>
      </c>
      <c r="AN479">
        <v>0</v>
      </c>
      <c r="AO479">
        <v>1</v>
      </c>
      <c r="AP479">
        <v>1</v>
      </c>
      <c r="AQ479">
        <v>0</v>
      </c>
      <c r="AR479">
        <v>0</v>
      </c>
      <c r="AS479" t="s">
        <v>3</v>
      </c>
      <c r="AT479">
        <v>94.2</v>
      </c>
      <c r="AU479" t="s">
        <v>82</v>
      </c>
      <c r="AV479">
        <v>1</v>
      </c>
      <c r="AW479">
        <v>2</v>
      </c>
      <c r="AX479">
        <v>39270471</v>
      </c>
      <c r="AY479">
        <v>1</v>
      </c>
      <c r="AZ479">
        <v>0</v>
      </c>
      <c r="BA479">
        <v>474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CX479">
        <f>Y479*Source!I256</f>
        <v>96.792854999999989</v>
      </c>
      <c r="CY479">
        <f>AD479</f>
        <v>59.34</v>
      </c>
      <c r="CZ479">
        <f>AH479</f>
        <v>9.76</v>
      </c>
      <c r="DA479">
        <f>AL479</f>
        <v>6.08</v>
      </c>
      <c r="DB479">
        <v>0</v>
      </c>
    </row>
    <row r="480" spans="1:106" x14ac:dyDescent="0.2">
      <c r="A480">
        <f>ROW(Source!A256)</f>
        <v>256</v>
      </c>
      <c r="B480">
        <v>39269648</v>
      </c>
      <c r="C480">
        <v>39270457</v>
      </c>
      <c r="D480">
        <v>37064876</v>
      </c>
      <c r="E480">
        <v>1</v>
      </c>
      <c r="F480">
        <v>1</v>
      </c>
      <c r="G480">
        <v>1</v>
      </c>
      <c r="H480">
        <v>1</v>
      </c>
      <c r="I480" t="s">
        <v>879</v>
      </c>
      <c r="J480" t="s">
        <v>3</v>
      </c>
      <c r="K480" t="s">
        <v>880</v>
      </c>
      <c r="L480">
        <v>1191</v>
      </c>
      <c r="N480">
        <v>1013</v>
      </c>
      <c r="O480" t="s">
        <v>878</v>
      </c>
      <c r="P480" t="s">
        <v>878</v>
      </c>
      <c r="Q480">
        <v>1</v>
      </c>
      <c r="W480">
        <v>0</v>
      </c>
      <c r="X480">
        <v>-1417349443</v>
      </c>
      <c r="Y480">
        <v>0.82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1</v>
      </c>
      <c r="AJ480">
        <v>1</v>
      </c>
      <c r="AK480">
        <v>6.08</v>
      </c>
      <c r="AL480">
        <v>1</v>
      </c>
      <c r="AN480">
        <v>0</v>
      </c>
      <c r="AO480">
        <v>1</v>
      </c>
      <c r="AP480">
        <v>0</v>
      </c>
      <c r="AQ480">
        <v>0</v>
      </c>
      <c r="AR480">
        <v>0</v>
      </c>
      <c r="AS480" t="s">
        <v>3</v>
      </c>
      <c r="AT480">
        <v>0.82</v>
      </c>
      <c r="AU480" t="s">
        <v>3</v>
      </c>
      <c r="AV480">
        <v>2</v>
      </c>
      <c r="AW480">
        <v>2</v>
      </c>
      <c r="AX480">
        <v>39270472</v>
      </c>
      <c r="AY480">
        <v>1</v>
      </c>
      <c r="AZ480">
        <v>2048</v>
      </c>
      <c r="BA480">
        <v>475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CX480">
        <f>Y480*Source!I256</f>
        <v>0.73266999999999993</v>
      </c>
      <c r="CY480">
        <f>AD480</f>
        <v>0</v>
      </c>
      <c r="CZ480">
        <f>AH480</f>
        <v>0</v>
      </c>
      <c r="DA480">
        <f>AL480</f>
        <v>1</v>
      </c>
      <c r="DB480">
        <v>0</v>
      </c>
    </row>
    <row r="481" spans="1:106" x14ac:dyDescent="0.2">
      <c r="A481">
        <f>ROW(Source!A256)</f>
        <v>256</v>
      </c>
      <c r="B481">
        <v>39269648</v>
      </c>
      <c r="C481">
        <v>39270457</v>
      </c>
      <c r="D481">
        <v>36883554</v>
      </c>
      <c r="E481">
        <v>1</v>
      </c>
      <c r="F481">
        <v>1</v>
      </c>
      <c r="G481">
        <v>1</v>
      </c>
      <c r="H481">
        <v>2</v>
      </c>
      <c r="I481" t="s">
        <v>895</v>
      </c>
      <c r="J481" t="s">
        <v>896</v>
      </c>
      <c r="K481" t="s">
        <v>897</v>
      </c>
      <c r="L481">
        <v>1368</v>
      </c>
      <c r="N481">
        <v>1011</v>
      </c>
      <c r="O481" t="s">
        <v>884</v>
      </c>
      <c r="P481" t="s">
        <v>884</v>
      </c>
      <c r="Q481">
        <v>1</v>
      </c>
      <c r="W481">
        <v>0</v>
      </c>
      <c r="X481">
        <v>1372534845</v>
      </c>
      <c r="Y481">
        <v>1.0249999999999999</v>
      </c>
      <c r="AA481">
        <v>0</v>
      </c>
      <c r="AB481">
        <v>399.52</v>
      </c>
      <c r="AC481">
        <v>11.6</v>
      </c>
      <c r="AD481">
        <v>0</v>
      </c>
      <c r="AE481">
        <v>0</v>
      </c>
      <c r="AF481">
        <v>65.709999999999994</v>
      </c>
      <c r="AG481">
        <v>11.6</v>
      </c>
      <c r="AH481">
        <v>0</v>
      </c>
      <c r="AI481">
        <v>1</v>
      </c>
      <c r="AJ481">
        <v>6.08</v>
      </c>
      <c r="AK481">
        <v>1</v>
      </c>
      <c r="AL481">
        <v>1</v>
      </c>
      <c r="AN481">
        <v>0</v>
      </c>
      <c r="AO481">
        <v>1</v>
      </c>
      <c r="AP481">
        <v>1</v>
      </c>
      <c r="AQ481">
        <v>0</v>
      </c>
      <c r="AR481">
        <v>0</v>
      </c>
      <c r="AS481" t="s">
        <v>3</v>
      </c>
      <c r="AT481">
        <v>0.82</v>
      </c>
      <c r="AU481" t="s">
        <v>81</v>
      </c>
      <c r="AV481">
        <v>0</v>
      </c>
      <c r="AW481">
        <v>2</v>
      </c>
      <c r="AX481">
        <v>39270473</v>
      </c>
      <c r="AY481">
        <v>1</v>
      </c>
      <c r="AZ481">
        <v>0</v>
      </c>
      <c r="BA481">
        <v>476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CX481">
        <f>Y481*Source!I256</f>
        <v>0.91583749999999986</v>
      </c>
      <c r="CY481">
        <f>AB481</f>
        <v>399.52</v>
      </c>
      <c r="CZ481">
        <f>AF481</f>
        <v>65.709999999999994</v>
      </c>
      <c r="DA481">
        <f>AJ481</f>
        <v>6.08</v>
      </c>
      <c r="DB481">
        <v>0</v>
      </c>
    </row>
    <row r="482" spans="1:106" x14ac:dyDescent="0.2">
      <c r="A482">
        <f>ROW(Source!A256)</f>
        <v>256</v>
      </c>
      <c r="B482">
        <v>39269648</v>
      </c>
      <c r="C482">
        <v>39270457</v>
      </c>
      <c r="D482">
        <v>36884726</v>
      </c>
      <c r="E482">
        <v>1</v>
      </c>
      <c r="F482">
        <v>1</v>
      </c>
      <c r="G482">
        <v>1</v>
      </c>
      <c r="H482">
        <v>2</v>
      </c>
      <c r="I482" t="s">
        <v>1214</v>
      </c>
      <c r="J482" t="s">
        <v>1215</v>
      </c>
      <c r="K482" t="s">
        <v>1216</v>
      </c>
      <c r="L482">
        <v>1368</v>
      </c>
      <c r="N482">
        <v>1011</v>
      </c>
      <c r="O482" t="s">
        <v>884</v>
      </c>
      <c r="P482" t="s">
        <v>884</v>
      </c>
      <c r="Q482">
        <v>1</v>
      </c>
      <c r="W482">
        <v>0</v>
      </c>
      <c r="X482">
        <v>1581354540</v>
      </c>
      <c r="Y482">
        <v>0.78749999999999998</v>
      </c>
      <c r="AA482">
        <v>0</v>
      </c>
      <c r="AB482">
        <v>13.13</v>
      </c>
      <c r="AC482">
        <v>0</v>
      </c>
      <c r="AD482">
        <v>0</v>
      </c>
      <c r="AE482">
        <v>0</v>
      </c>
      <c r="AF482">
        <v>2.16</v>
      </c>
      <c r="AG482">
        <v>0</v>
      </c>
      <c r="AH482">
        <v>0</v>
      </c>
      <c r="AI482">
        <v>1</v>
      </c>
      <c r="AJ482">
        <v>6.08</v>
      </c>
      <c r="AK482">
        <v>1</v>
      </c>
      <c r="AL482">
        <v>1</v>
      </c>
      <c r="AN482">
        <v>0</v>
      </c>
      <c r="AO482">
        <v>1</v>
      </c>
      <c r="AP482">
        <v>1</v>
      </c>
      <c r="AQ482">
        <v>0</v>
      </c>
      <c r="AR482">
        <v>0</v>
      </c>
      <c r="AS482" t="s">
        <v>3</v>
      </c>
      <c r="AT482">
        <v>0.63</v>
      </c>
      <c r="AU482" t="s">
        <v>81</v>
      </c>
      <c r="AV482">
        <v>0</v>
      </c>
      <c r="AW482">
        <v>2</v>
      </c>
      <c r="AX482">
        <v>39270474</v>
      </c>
      <c r="AY482">
        <v>1</v>
      </c>
      <c r="AZ482">
        <v>0</v>
      </c>
      <c r="BA482">
        <v>477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CX482">
        <f>Y482*Source!I256</f>
        <v>0.70363124999999993</v>
      </c>
      <c r="CY482">
        <f>AB482</f>
        <v>13.13</v>
      </c>
      <c r="CZ482">
        <f>AF482</f>
        <v>2.16</v>
      </c>
      <c r="DA482">
        <f>AJ482</f>
        <v>6.08</v>
      </c>
      <c r="DB482">
        <v>0</v>
      </c>
    </row>
    <row r="483" spans="1:106" x14ac:dyDescent="0.2">
      <c r="A483">
        <f>ROW(Source!A256)</f>
        <v>256</v>
      </c>
      <c r="B483">
        <v>39269648</v>
      </c>
      <c r="C483">
        <v>39270457</v>
      </c>
      <c r="D483">
        <v>36804484</v>
      </c>
      <c r="E483">
        <v>1</v>
      </c>
      <c r="F483">
        <v>1</v>
      </c>
      <c r="G483">
        <v>1</v>
      </c>
      <c r="H483">
        <v>3</v>
      </c>
      <c r="I483" t="s">
        <v>1217</v>
      </c>
      <c r="J483" t="s">
        <v>1218</v>
      </c>
      <c r="K483" t="s">
        <v>1219</v>
      </c>
      <c r="L483">
        <v>1348</v>
      </c>
      <c r="N483">
        <v>1009</v>
      </c>
      <c r="O483" t="s">
        <v>219</v>
      </c>
      <c r="P483" t="s">
        <v>219</v>
      </c>
      <c r="Q483">
        <v>1000</v>
      </c>
      <c r="W483">
        <v>0</v>
      </c>
      <c r="X483">
        <v>989294043</v>
      </c>
      <c r="Y483">
        <v>4.0000000000000003E-5</v>
      </c>
      <c r="AA483">
        <v>201734.39999999999</v>
      </c>
      <c r="AB483">
        <v>0</v>
      </c>
      <c r="AC483">
        <v>0</v>
      </c>
      <c r="AD483">
        <v>0</v>
      </c>
      <c r="AE483">
        <v>33180</v>
      </c>
      <c r="AF483">
        <v>0</v>
      </c>
      <c r="AG483">
        <v>0</v>
      </c>
      <c r="AH483">
        <v>0</v>
      </c>
      <c r="AI483">
        <v>6.08</v>
      </c>
      <c r="AJ483">
        <v>1</v>
      </c>
      <c r="AK483">
        <v>1</v>
      </c>
      <c r="AL483">
        <v>1</v>
      </c>
      <c r="AN483">
        <v>0</v>
      </c>
      <c r="AO483">
        <v>1</v>
      </c>
      <c r="AP483">
        <v>0</v>
      </c>
      <c r="AQ483">
        <v>0</v>
      </c>
      <c r="AR483">
        <v>0</v>
      </c>
      <c r="AS483" t="s">
        <v>3</v>
      </c>
      <c r="AT483">
        <v>4.0000000000000003E-5</v>
      </c>
      <c r="AU483" t="s">
        <v>3</v>
      </c>
      <c r="AV483">
        <v>0</v>
      </c>
      <c r="AW483">
        <v>2</v>
      </c>
      <c r="AX483">
        <v>39270475</v>
      </c>
      <c r="AY483">
        <v>1</v>
      </c>
      <c r="AZ483">
        <v>0</v>
      </c>
      <c r="BA483">
        <v>478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CX483">
        <f>Y483*Source!I256</f>
        <v>3.574E-5</v>
      </c>
      <c r="CY483">
        <f t="shared" ref="CY483:CY493" si="69">AA483</f>
        <v>201734.39999999999</v>
      </c>
      <c r="CZ483">
        <f t="shared" ref="CZ483:CZ493" si="70">AE483</f>
        <v>33180</v>
      </c>
      <c r="DA483">
        <f t="shared" ref="DA483:DA493" si="71">AI483</f>
        <v>6.08</v>
      </c>
      <c r="DB483">
        <v>0</v>
      </c>
    </row>
    <row r="484" spans="1:106" x14ac:dyDescent="0.2">
      <c r="A484">
        <f>ROW(Source!A256)</f>
        <v>256</v>
      </c>
      <c r="B484">
        <v>39269648</v>
      </c>
      <c r="C484">
        <v>39270457</v>
      </c>
      <c r="D484">
        <v>36825562</v>
      </c>
      <c r="E484">
        <v>1</v>
      </c>
      <c r="F484">
        <v>1</v>
      </c>
      <c r="G484">
        <v>1</v>
      </c>
      <c r="H484">
        <v>3</v>
      </c>
      <c r="I484" t="s">
        <v>1220</v>
      </c>
      <c r="J484" t="s">
        <v>1221</v>
      </c>
      <c r="K484" t="s">
        <v>1222</v>
      </c>
      <c r="L484">
        <v>1348</v>
      </c>
      <c r="N484">
        <v>1009</v>
      </c>
      <c r="O484" t="s">
        <v>219</v>
      </c>
      <c r="P484" t="s">
        <v>219</v>
      </c>
      <c r="Q484">
        <v>1000</v>
      </c>
      <c r="W484">
        <v>0</v>
      </c>
      <c r="X484">
        <v>532254978</v>
      </c>
      <c r="Y484">
        <v>9.5999999999999992E-3</v>
      </c>
      <c r="AA484">
        <v>46147.199999999997</v>
      </c>
      <c r="AB484">
        <v>0</v>
      </c>
      <c r="AC484">
        <v>0</v>
      </c>
      <c r="AD484">
        <v>0</v>
      </c>
      <c r="AE484">
        <v>7590</v>
      </c>
      <c r="AF484">
        <v>0</v>
      </c>
      <c r="AG484">
        <v>0</v>
      </c>
      <c r="AH484">
        <v>0</v>
      </c>
      <c r="AI484">
        <v>6.08</v>
      </c>
      <c r="AJ484">
        <v>1</v>
      </c>
      <c r="AK484">
        <v>1</v>
      </c>
      <c r="AL484">
        <v>1</v>
      </c>
      <c r="AN484">
        <v>0</v>
      </c>
      <c r="AO484">
        <v>1</v>
      </c>
      <c r="AP484">
        <v>0</v>
      </c>
      <c r="AQ484">
        <v>0</v>
      </c>
      <c r="AR484">
        <v>0</v>
      </c>
      <c r="AS484" t="s">
        <v>3</v>
      </c>
      <c r="AT484">
        <v>9.5999999999999992E-3</v>
      </c>
      <c r="AU484" t="s">
        <v>3</v>
      </c>
      <c r="AV484">
        <v>0</v>
      </c>
      <c r="AW484">
        <v>2</v>
      </c>
      <c r="AX484">
        <v>39270476</v>
      </c>
      <c r="AY484">
        <v>1</v>
      </c>
      <c r="AZ484">
        <v>0</v>
      </c>
      <c r="BA484">
        <v>479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CX484">
        <f>Y484*Source!I256</f>
        <v>8.5775999999999995E-3</v>
      </c>
      <c r="CY484">
        <f t="shared" si="69"/>
        <v>46147.199999999997</v>
      </c>
      <c r="CZ484">
        <f t="shared" si="70"/>
        <v>7590</v>
      </c>
      <c r="DA484">
        <f t="shared" si="71"/>
        <v>6.08</v>
      </c>
      <c r="DB484">
        <v>0</v>
      </c>
    </row>
    <row r="485" spans="1:106" x14ac:dyDescent="0.2">
      <c r="A485">
        <f>ROW(Source!A256)</f>
        <v>256</v>
      </c>
      <c r="B485">
        <v>39269648</v>
      </c>
      <c r="C485">
        <v>39270457</v>
      </c>
      <c r="D485">
        <v>36825635</v>
      </c>
      <c r="E485">
        <v>1</v>
      </c>
      <c r="F485">
        <v>1</v>
      </c>
      <c r="G485">
        <v>1</v>
      </c>
      <c r="H485">
        <v>3</v>
      </c>
      <c r="I485" t="s">
        <v>1223</v>
      </c>
      <c r="J485" t="s">
        <v>1224</v>
      </c>
      <c r="K485" t="s">
        <v>1225</v>
      </c>
      <c r="L485">
        <v>1348</v>
      </c>
      <c r="N485">
        <v>1009</v>
      </c>
      <c r="O485" t="s">
        <v>219</v>
      </c>
      <c r="P485" t="s">
        <v>219</v>
      </c>
      <c r="Q485">
        <v>1000</v>
      </c>
      <c r="W485">
        <v>0</v>
      </c>
      <c r="X485">
        <v>1049606220</v>
      </c>
      <c r="Y485">
        <v>5.2999999999999998E-4</v>
      </c>
      <c r="AA485">
        <v>89315.199999999997</v>
      </c>
      <c r="AB485">
        <v>0</v>
      </c>
      <c r="AC485">
        <v>0</v>
      </c>
      <c r="AD485">
        <v>0</v>
      </c>
      <c r="AE485">
        <v>14690</v>
      </c>
      <c r="AF485">
        <v>0</v>
      </c>
      <c r="AG485">
        <v>0</v>
      </c>
      <c r="AH485">
        <v>0</v>
      </c>
      <c r="AI485">
        <v>6.08</v>
      </c>
      <c r="AJ485">
        <v>1</v>
      </c>
      <c r="AK485">
        <v>1</v>
      </c>
      <c r="AL485">
        <v>1</v>
      </c>
      <c r="AN485">
        <v>0</v>
      </c>
      <c r="AO485">
        <v>1</v>
      </c>
      <c r="AP485">
        <v>0</v>
      </c>
      <c r="AQ485">
        <v>0</v>
      </c>
      <c r="AR485">
        <v>0</v>
      </c>
      <c r="AS485" t="s">
        <v>3</v>
      </c>
      <c r="AT485">
        <v>5.2999999999999998E-4</v>
      </c>
      <c r="AU485" t="s">
        <v>3</v>
      </c>
      <c r="AV485">
        <v>0</v>
      </c>
      <c r="AW485">
        <v>2</v>
      </c>
      <c r="AX485">
        <v>39270477</v>
      </c>
      <c r="AY485">
        <v>1</v>
      </c>
      <c r="AZ485">
        <v>0</v>
      </c>
      <c r="BA485">
        <v>480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CX485">
        <f>Y485*Source!I256</f>
        <v>4.7355499999999996E-4</v>
      </c>
      <c r="CY485">
        <f t="shared" si="69"/>
        <v>89315.199999999997</v>
      </c>
      <c r="CZ485">
        <f t="shared" si="70"/>
        <v>14690</v>
      </c>
      <c r="DA485">
        <f t="shared" si="71"/>
        <v>6.08</v>
      </c>
      <c r="DB485">
        <v>0</v>
      </c>
    </row>
    <row r="486" spans="1:106" x14ac:dyDescent="0.2">
      <c r="A486">
        <f>ROW(Source!A256)</f>
        <v>256</v>
      </c>
      <c r="B486">
        <v>39269648</v>
      </c>
      <c r="C486">
        <v>39270457</v>
      </c>
      <c r="D486">
        <v>36825637</v>
      </c>
      <c r="E486">
        <v>1</v>
      </c>
      <c r="F486">
        <v>1</v>
      </c>
      <c r="G486">
        <v>1</v>
      </c>
      <c r="H486">
        <v>3</v>
      </c>
      <c r="I486" t="s">
        <v>1226</v>
      </c>
      <c r="J486" t="s">
        <v>1227</v>
      </c>
      <c r="K486" t="s">
        <v>1228</v>
      </c>
      <c r="L486">
        <v>1348</v>
      </c>
      <c r="N486">
        <v>1009</v>
      </c>
      <c r="O486" t="s">
        <v>219</v>
      </c>
      <c r="P486" t="s">
        <v>219</v>
      </c>
      <c r="Q486">
        <v>1000</v>
      </c>
      <c r="W486">
        <v>0</v>
      </c>
      <c r="X486">
        <v>-1328921133</v>
      </c>
      <c r="Y486">
        <v>1.01E-3</v>
      </c>
      <c r="AA486">
        <v>89315.199999999997</v>
      </c>
      <c r="AB486">
        <v>0</v>
      </c>
      <c r="AC486">
        <v>0</v>
      </c>
      <c r="AD486">
        <v>0</v>
      </c>
      <c r="AE486">
        <v>14690</v>
      </c>
      <c r="AF486">
        <v>0</v>
      </c>
      <c r="AG486">
        <v>0</v>
      </c>
      <c r="AH486">
        <v>0</v>
      </c>
      <c r="AI486">
        <v>6.08</v>
      </c>
      <c r="AJ486">
        <v>1</v>
      </c>
      <c r="AK486">
        <v>1</v>
      </c>
      <c r="AL486">
        <v>1</v>
      </c>
      <c r="AN486">
        <v>0</v>
      </c>
      <c r="AO486">
        <v>1</v>
      </c>
      <c r="AP486">
        <v>0</v>
      </c>
      <c r="AQ486">
        <v>0</v>
      </c>
      <c r="AR486">
        <v>0</v>
      </c>
      <c r="AS486" t="s">
        <v>3</v>
      </c>
      <c r="AT486">
        <v>1.01E-3</v>
      </c>
      <c r="AU486" t="s">
        <v>3</v>
      </c>
      <c r="AV486">
        <v>0</v>
      </c>
      <c r="AW486">
        <v>2</v>
      </c>
      <c r="AX486">
        <v>39270478</v>
      </c>
      <c r="AY486">
        <v>1</v>
      </c>
      <c r="AZ486">
        <v>0</v>
      </c>
      <c r="BA486">
        <v>481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CX486">
        <f>Y486*Source!I256</f>
        <v>9.0243500000000004E-4</v>
      </c>
      <c r="CY486">
        <f t="shared" si="69"/>
        <v>89315.199999999997</v>
      </c>
      <c r="CZ486">
        <f t="shared" si="70"/>
        <v>14690</v>
      </c>
      <c r="DA486">
        <f t="shared" si="71"/>
        <v>6.08</v>
      </c>
      <c r="DB486">
        <v>0</v>
      </c>
    </row>
    <row r="487" spans="1:106" x14ac:dyDescent="0.2">
      <c r="A487">
        <f>ROW(Source!A256)</f>
        <v>256</v>
      </c>
      <c r="B487">
        <v>39269648</v>
      </c>
      <c r="C487">
        <v>39270457</v>
      </c>
      <c r="D487">
        <v>36825881</v>
      </c>
      <c r="E487">
        <v>1</v>
      </c>
      <c r="F487">
        <v>1</v>
      </c>
      <c r="G487">
        <v>1</v>
      </c>
      <c r="H487">
        <v>3</v>
      </c>
      <c r="I487" t="s">
        <v>1229</v>
      </c>
      <c r="J487" t="s">
        <v>1230</v>
      </c>
      <c r="K487" t="s">
        <v>1231</v>
      </c>
      <c r="L487">
        <v>1348</v>
      </c>
      <c r="N487">
        <v>1009</v>
      </c>
      <c r="O487" t="s">
        <v>219</v>
      </c>
      <c r="P487" t="s">
        <v>219</v>
      </c>
      <c r="Q487">
        <v>1000</v>
      </c>
      <c r="W487">
        <v>0</v>
      </c>
      <c r="X487">
        <v>802497018</v>
      </c>
      <c r="Y487">
        <v>2.6499999999999999E-2</v>
      </c>
      <c r="AA487">
        <v>66880</v>
      </c>
      <c r="AB487">
        <v>0</v>
      </c>
      <c r="AC487">
        <v>0</v>
      </c>
      <c r="AD487">
        <v>0</v>
      </c>
      <c r="AE487">
        <v>11000</v>
      </c>
      <c r="AF487">
        <v>0</v>
      </c>
      <c r="AG487">
        <v>0</v>
      </c>
      <c r="AH487">
        <v>0</v>
      </c>
      <c r="AI487">
        <v>6.08</v>
      </c>
      <c r="AJ487">
        <v>1</v>
      </c>
      <c r="AK487">
        <v>1</v>
      </c>
      <c r="AL487">
        <v>1</v>
      </c>
      <c r="AN487">
        <v>0</v>
      </c>
      <c r="AO487">
        <v>1</v>
      </c>
      <c r="AP487">
        <v>0</v>
      </c>
      <c r="AQ487">
        <v>0</v>
      </c>
      <c r="AR487">
        <v>0</v>
      </c>
      <c r="AS487" t="s">
        <v>3</v>
      </c>
      <c r="AT487">
        <v>2.6499999999999999E-2</v>
      </c>
      <c r="AU487" t="s">
        <v>3</v>
      </c>
      <c r="AV487">
        <v>0</v>
      </c>
      <c r="AW487">
        <v>2</v>
      </c>
      <c r="AX487">
        <v>39270479</v>
      </c>
      <c r="AY487">
        <v>1</v>
      </c>
      <c r="AZ487">
        <v>0</v>
      </c>
      <c r="BA487">
        <v>482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CX487">
        <f>Y487*Source!I256</f>
        <v>2.3677749999999997E-2</v>
      </c>
      <c r="CY487">
        <f t="shared" si="69"/>
        <v>66880</v>
      </c>
      <c r="CZ487">
        <f t="shared" si="70"/>
        <v>11000</v>
      </c>
      <c r="DA487">
        <f t="shared" si="71"/>
        <v>6.08</v>
      </c>
      <c r="DB487">
        <v>0</v>
      </c>
    </row>
    <row r="488" spans="1:106" x14ac:dyDescent="0.2">
      <c r="A488">
        <f>ROW(Source!A256)</f>
        <v>256</v>
      </c>
      <c r="B488">
        <v>39269648</v>
      </c>
      <c r="C488">
        <v>39270457</v>
      </c>
      <c r="D488">
        <v>36828297</v>
      </c>
      <c r="E488">
        <v>1</v>
      </c>
      <c r="F488">
        <v>1</v>
      </c>
      <c r="G488">
        <v>1</v>
      </c>
      <c r="H488">
        <v>3</v>
      </c>
      <c r="I488" t="s">
        <v>1232</v>
      </c>
      <c r="J488" t="s">
        <v>1233</v>
      </c>
      <c r="K488" t="s">
        <v>1234</v>
      </c>
      <c r="L488">
        <v>1346</v>
      </c>
      <c r="N488">
        <v>1009</v>
      </c>
      <c r="O488" t="s">
        <v>260</v>
      </c>
      <c r="P488" t="s">
        <v>260</v>
      </c>
      <c r="Q488">
        <v>1</v>
      </c>
      <c r="W488">
        <v>0</v>
      </c>
      <c r="X488">
        <v>1108606059</v>
      </c>
      <c r="Y488">
        <v>0.78</v>
      </c>
      <c r="AA488">
        <v>321.39</v>
      </c>
      <c r="AB488">
        <v>0</v>
      </c>
      <c r="AC488">
        <v>0</v>
      </c>
      <c r="AD488">
        <v>0</v>
      </c>
      <c r="AE488">
        <v>52.86</v>
      </c>
      <c r="AF488">
        <v>0</v>
      </c>
      <c r="AG488">
        <v>0</v>
      </c>
      <c r="AH488">
        <v>0</v>
      </c>
      <c r="AI488">
        <v>6.08</v>
      </c>
      <c r="AJ488">
        <v>1</v>
      </c>
      <c r="AK488">
        <v>1</v>
      </c>
      <c r="AL488">
        <v>1</v>
      </c>
      <c r="AN488">
        <v>0</v>
      </c>
      <c r="AO488">
        <v>1</v>
      </c>
      <c r="AP488">
        <v>0</v>
      </c>
      <c r="AQ488">
        <v>0</v>
      </c>
      <c r="AR488">
        <v>0</v>
      </c>
      <c r="AS488" t="s">
        <v>3</v>
      </c>
      <c r="AT488">
        <v>0.78</v>
      </c>
      <c r="AU488" t="s">
        <v>3</v>
      </c>
      <c r="AV488">
        <v>0</v>
      </c>
      <c r="AW488">
        <v>2</v>
      </c>
      <c r="AX488">
        <v>39270480</v>
      </c>
      <c r="AY488">
        <v>1</v>
      </c>
      <c r="AZ488">
        <v>0</v>
      </c>
      <c r="BA488">
        <v>483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CX488">
        <f>Y488*Source!I256</f>
        <v>0.69692999999999994</v>
      </c>
      <c r="CY488">
        <f t="shared" si="69"/>
        <v>321.39</v>
      </c>
      <c r="CZ488">
        <f t="shared" si="70"/>
        <v>52.86</v>
      </c>
      <c r="DA488">
        <f t="shared" si="71"/>
        <v>6.08</v>
      </c>
      <c r="DB488">
        <v>0</v>
      </c>
    </row>
    <row r="489" spans="1:106" x14ac:dyDescent="0.2">
      <c r="A489">
        <f>ROW(Source!A256)</f>
        <v>256</v>
      </c>
      <c r="B489">
        <v>39269648</v>
      </c>
      <c r="C489">
        <v>39270457</v>
      </c>
      <c r="D489">
        <v>36833341</v>
      </c>
      <c r="E489">
        <v>1</v>
      </c>
      <c r="F489">
        <v>1</v>
      </c>
      <c r="G489">
        <v>1</v>
      </c>
      <c r="H489">
        <v>3</v>
      </c>
      <c r="I489" t="s">
        <v>755</v>
      </c>
      <c r="J489" t="s">
        <v>757</v>
      </c>
      <c r="K489" t="s">
        <v>756</v>
      </c>
      <c r="L489">
        <v>1327</v>
      </c>
      <c r="N489">
        <v>1005</v>
      </c>
      <c r="O489" t="s">
        <v>79</v>
      </c>
      <c r="P489" t="s">
        <v>79</v>
      </c>
      <c r="Q489">
        <v>1</v>
      </c>
      <c r="W489">
        <v>0</v>
      </c>
      <c r="X489">
        <v>-335949073</v>
      </c>
      <c r="Y489">
        <v>2.238388</v>
      </c>
      <c r="AA489">
        <v>108.59</v>
      </c>
      <c r="AB489">
        <v>0</v>
      </c>
      <c r="AC489">
        <v>0</v>
      </c>
      <c r="AD489">
        <v>0</v>
      </c>
      <c r="AE489">
        <v>17.86</v>
      </c>
      <c r="AF489">
        <v>0</v>
      </c>
      <c r="AG489">
        <v>0</v>
      </c>
      <c r="AH489">
        <v>0</v>
      </c>
      <c r="AI489">
        <v>6.08</v>
      </c>
      <c r="AJ489">
        <v>1</v>
      </c>
      <c r="AK489">
        <v>1</v>
      </c>
      <c r="AL489">
        <v>1</v>
      </c>
      <c r="AN489">
        <v>0</v>
      </c>
      <c r="AO489">
        <v>0</v>
      </c>
      <c r="AP489">
        <v>0</v>
      </c>
      <c r="AQ489">
        <v>0</v>
      </c>
      <c r="AR489">
        <v>0</v>
      </c>
      <c r="AS489" t="s">
        <v>3</v>
      </c>
      <c r="AT489">
        <v>2.238388</v>
      </c>
      <c r="AU489" t="s">
        <v>3</v>
      </c>
      <c r="AV489">
        <v>0</v>
      </c>
      <c r="AW489">
        <v>1</v>
      </c>
      <c r="AX489">
        <v>-1</v>
      </c>
      <c r="AY489">
        <v>0</v>
      </c>
      <c r="AZ489">
        <v>0</v>
      </c>
      <c r="BA489" t="s">
        <v>3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CX489">
        <f>Y489*Source!I256</f>
        <v>1.999999678</v>
      </c>
      <c r="CY489">
        <f t="shared" si="69"/>
        <v>108.59</v>
      </c>
      <c r="CZ489">
        <f t="shared" si="70"/>
        <v>17.86</v>
      </c>
      <c r="DA489">
        <f t="shared" si="71"/>
        <v>6.08</v>
      </c>
      <c r="DB489">
        <v>0</v>
      </c>
    </row>
    <row r="490" spans="1:106" x14ac:dyDescent="0.2">
      <c r="A490">
        <f>ROW(Source!A256)</f>
        <v>256</v>
      </c>
      <c r="B490">
        <v>39269648</v>
      </c>
      <c r="C490">
        <v>39270457</v>
      </c>
      <c r="D490">
        <v>36833341</v>
      </c>
      <c r="E490">
        <v>1</v>
      </c>
      <c r="F490">
        <v>1</v>
      </c>
      <c r="G490">
        <v>1</v>
      </c>
      <c r="H490">
        <v>3</v>
      </c>
      <c r="I490" t="s">
        <v>755</v>
      </c>
      <c r="J490" t="s">
        <v>757</v>
      </c>
      <c r="K490" t="s">
        <v>756</v>
      </c>
      <c r="L490">
        <v>1327</v>
      </c>
      <c r="N490">
        <v>1005</v>
      </c>
      <c r="O490" t="s">
        <v>79</v>
      </c>
      <c r="P490" t="s">
        <v>79</v>
      </c>
      <c r="Q490">
        <v>1</v>
      </c>
      <c r="W490">
        <v>0</v>
      </c>
      <c r="X490">
        <v>-335949073</v>
      </c>
      <c r="Y490">
        <v>2.238388</v>
      </c>
      <c r="AA490">
        <v>108.59</v>
      </c>
      <c r="AB490">
        <v>0</v>
      </c>
      <c r="AC490">
        <v>0</v>
      </c>
      <c r="AD490">
        <v>0</v>
      </c>
      <c r="AE490">
        <v>17.86</v>
      </c>
      <c r="AF490">
        <v>0</v>
      </c>
      <c r="AG490">
        <v>0</v>
      </c>
      <c r="AH490">
        <v>0</v>
      </c>
      <c r="AI490">
        <v>6.08</v>
      </c>
      <c r="AJ490">
        <v>1</v>
      </c>
      <c r="AK490">
        <v>1</v>
      </c>
      <c r="AL490">
        <v>1</v>
      </c>
      <c r="AN490">
        <v>0</v>
      </c>
      <c r="AO490">
        <v>0</v>
      </c>
      <c r="AP490">
        <v>0</v>
      </c>
      <c r="AQ490">
        <v>0</v>
      </c>
      <c r="AR490">
        <v>0</v>
      </c>
      <c r="AS490" t="s">
        <v>3</v>
      </c>
      <c r="AT490">
        <v>2.238388</v>
      </c>
      <c r="AU490" t="s">
        <v>3</v>
      </c>
      <c r="AV490">
        <v>0</v>
      </c>
      <c r="AW490">
        <v>1</v>
      </c>
      <c r="AX490">
        <v>-1</v>
      </c>
      <c r="AY490">
        <v>0</v>
      </c>
      <c r="AZ490">
        <v>0</v>
      </c>
      <c r="BA490" t="s">
        <v>3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CX490">
        <f>Y490*Source!I256</f>
        <v>1.999999678</v>
      </c>
      <c r="CY490">
        <f t="shared" si="69"/>
        <v>108.59</v>
      </c>
      <c r="CZ490">
        <f t="shared" si="70"/>
        <v>17.86</v>
      </c>
      <c r="DA490">
        <f t="shared" si="71"/>
        <v>6.08</v>
      </c>
      <c r="DB490">
        <v>0</v>
      </c>
    </row>
    <row r="491" spans="1:106" x14ac:dyDescent="0.2">
      <c r="A491">
        <f>ROW(Source!A256)</f>
        <v>256</v>
      </c>
      <c r="B491">
        <v>39269648</v>
      </c>
      <c r="C491">
        <v>39270457</v>
      </c>
      <c r="D491">
        <v>36833351</v>
      </c>
      <c r="E491">
        <v>1</v>
      </c>
      <c r="F491">
        <v>1</v>
      </c>
      <c r="G491">
        <v>1</v>
      </c>
      <c r="H491">
        <v>3</v>
      </c>
      <c r="I491" t="s">
        <v>751</v>
      </c>
      <c r="J491" t="s">
        <v>753</v>
      </c>
      <c r="K491" t="s">
        <v>752</v>
      </c>
      <c r="L491">
        <v>1327</v>
      </c>
      <c r="N491">
        <v>1005</v>
      </c>
      <c r="O491" t="s">
        <v>79</v>
      </c>
      <c r="P491" t="s">
        <v>79</v>
      </c>
      <c r="Q491">
        <v>1</v>
      </c>
      <c r="W491">
        <v>0</v>
      </c>
      <c r="X491">
        <v>-1945898127</v>
      </c>
      <c r="Y491">
        <v>30.218243000000001</v>
      </c>
      <c r="AA491">
        <v>304.06</v>
      </c>
      <c r="AB491">
        <v>0</v>
      </c>
      <c r="AC491">
        <v>0</v>
      </c>
      <c r="AD491">
        <v>0</v>
      </c>
      <c r="AE491">
        <v>50.01</v>
      </c>
      <c r="AF491">
        <v>0</v>
      </c>
      <c r="AG491">
        <v>0</v>
      </c>
      <c r="AH491">
        <v>0</v>
      </c>
      <c r="AI491">
        <v>6.08</v>
      </c>
      <c r="AJ491">
        <v>1</v>
      </c>
      <c r="AK491">
        <v>1</v>
      </c>
      <c r="AL491">
        <v>1</v>
      </c>
      <c r="AN491">
        <v>0</v>
      </c>
      <c r="AO491">
        <v>0</v>
      </c>
      <c r="AP491">
        <v>0</v>
      </c>
      <c r="AQ491">
        <v>0</v>
      </c>
      <c r="AR491">
        <v>0</v>
      </c>
      <c r="AS491" t="s">
        <v>3</v>
      </c>
      <c r="AT491">
        <v>30.218243000000001</v>
      </c>
      <c r="AU491" t="s">
        <v>3</v>
      </c>
      <c r="AV491">
        <v>0</v>
      </c>
      <c r="AW491">
        <v>1</v>
      </c>
      <c r="AX491">
        <v>-1</v>
      </c>
      <c r="AY491">
        <v>0</v>
      </c>
      <c r="AZ491">
        <v>0</v>
      </c>
      <c r="BA491" t="s">
        <v>3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CX491">
        <f>Y491*Source!I256</f>
        <v>27.000000120500001</v>
      </c>
      <c r="CY491">
        <f t="shared" si="69"/>
        <v>304.06</v>
      </c>
      <c r="CZ491">
        <f t="shared" si="70"/>
        <v>50.01</v>
      </c>
      <c r="DA491">
        <f t="shared" si="71"/>
        <v>6.08</v>
      </c>
      <c r="DB491">
        <v>0</v>
      </c>
    </row>
    <row r="492" spans="1:106" x14ac:dyDescent="0.2">
      <c r="A492">
        <f>ROW(Source!A256)</f>
        <v>256</v>
      </c>
      <c r="B492">
        <v>39269648</v>
      </c>
      <c r="C492">
        <v>39270457</v>
      </c>
      <c r="D492">
        <v>36833431</v>
      </c>
      <c r="E492">
        <v>1</v>
      </c>
      <c r="F492">
        <v>1</v>
      </c>
      <c r="G492">
        <v>1</v>
      </c>
      <c r="H492">
        <v>3</v>
      </c>
      <c r="I492" t="s">
        <v>1235</v>
      </c>
      <c r="J492" t="s">
        <v>1236</v>
      </c>
      <c r="K492" t="s">
        <v>1237</v>
      </c>
      <c r="L492">
        <v>1327</v>
      </c>
      <c r="N492">
        <v>1005</v>
      </c>
      <c r="O492" t="s">
        <v>79</v>
      </c>
      <c r="P492" t="s">
        <v>79</v>
      </c>
      <c r="Q492">
        <v>1</v>
      </c>
      <c r="W492">
        <v>0</v>
      </c>
      <c r="X492">
        <v>1543000942</v>
      </c>
      <c r="Y492">
        <v>2.2040000000000002</v>
      </c>
      <c r="AA492">
        <v>56.91</v>
      </c>
      <c r="AB492">
        <v>0</v>
      </c>
      <c r="AC492">
        <v>0</v>
      </c>
      <c r="AD492">
        <v>0</v>
      </c>
      <c r="AE492">
        <v>9.36</v>
      </c>
      <c r="AF492">
        <v>0</v>
      </c>
      <c r="AG492">
        <v>0</v>
      </c>
      <c r="AH492">
        <v>0</v>
      </c>
      <c r="AI492">
        <v>6.08</v>
      </c>
      <c r="AJ492">
        <v>1</v>
      </c>
      <c r="AK492">
        <v>1</v>
      </c>
      <c r="AL492">
        <v>1</v>
      </c>
      <c r="AN492">
        <v>0</v>
      </c>
      <c r="AO492">
        <v>1</v>
      </c>
      <c r="AP492">
        <v>0</v>
      </c>
      <c r="AQ492">
        <v>0</v>
      </c>
      <c r="AR492">
        <v>0</v>
      </c>
      <c r="AS492" t="s">
        <v>3</v>
      </c>
      <c r="AT492">
        <v>2.2040000000000002</v>
      </c>
      <c r="AU492" t="s">
        <v>3</v>
      </c>
      <c r="AV492">
        <v>0</v>
      </c>
      <c r="AW492">
        <v>2</v>
      </c>
      <c r="AX492">
        <v>39270481</v>
      </c>
      <c r="AY492">
        <v>1</v>
      </c>
      <c r="AZ492">
        <v>0</v>
      </c>
      <c r="BA492">
        <v>484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CX492">
        <f>Y492*Source!I256</f>
        <v>1.969274</v>
      </c>
      <c r="CY492">
        <f t="shared" si="69"/>
        <v>56.91</v>
      </c>
      <c r="CZ492">
        <f t="shared" si="70"/>
        <v>9.36</v>
      </c>
      <c r="DA492">
        <f t="shared" si="71"/>
        <v>6.08</v>
      </c>
      <c r="DB492">
        <v>0</v>
      </c>
    </row>
    <row r="493" spans="1:106" x14ac:dyDescent="0.2">
      <c r="A493">
        <f>ROW(Source!A256)</f>
        <v>256</v>
      </c>
      <c r="B493">
        <v>39269648</v>
      </c>
      <c r="C493">
        <v>39270457</v>
      </c>
      <c r="D493">
        <v>36833538</v>
      </c>
      <c r="E493">
        <v>1</v>
      </c>
      <c r="F493">
        <v>1</v>
      </c>
      <c r="G493">
        <v>1</v>
      </c>
      <c r="H493">
        <v>3</v>
      </c>
      <c r="I493" t="s">
        <v>747</v>
      </c>
      <c r="J493" t="s">
        <v>749</v>
      </c>
      <c r="K493" t="s">
        <v>748</v>
      </c>
      <c r="L493">
        <v>1339</v>
      </c>
      <c r="N493">
        <v>1007</v>
      </c>
      <c r="O493" t="s">
        <v>188</v>
      </c>
      <c r="P493" t="s">
        <v>188</v>
      </c>
      <c r="Q493">
        <v>1</v>
      </c>
      <c r="W493">
        <v>0</v>
      </c>
      <c r="X493">
        <v>-1833446872</v>
      </c>
      <c r="Y493">
        <v>0.68270799999999998</v>
      </c>
      <c r="AA493">
        <v>19298.28</v>
      </c>
      <c r="AB493">
        <v>0</v>
      </c>
      <c r="AC493">
        <v>0</v>
      </c>
      <c r="AD493">
        <v>0</v>
      </c>
      <c r="AE493">
        <v>3174.06</v>
      </c>
      <c r="AF493">
        <v>0</v>
      </c>
      <c r="AG493">
        <v>0</v>
      </c>
      <c r="AH493">
        <v>0</v>
      </c>
      <c r="AI493">
        <v>6.08</v>
      </c>
      <c r="AJ493">
        <v>1</v>
      </c>
      <c r="AK493">
        <v>1</v>
      </c>
      <c r="AL493">
        <v>1</v>
      </c>
      <c r="AN493">
        <v>0</v>
      </c>
      <c r="AO493">
        <v>0</v>
      </c>
      <c r="AP493">
        <v>0</v>
      </c>
      <c r="AQ493">
        <v>0</v>
      </c>
      <c r="AR493">
        <v>0</v>
      </c>
      <c r="AS493" t="s">
        <v>3</v>
      </c>
      <c r="AT493">
        <v>0.68270799999999998</v>
      </c>
      <c r="AU493" t="s">
        <v>3</v>
      </c>
      <c r="AV493">
        <v>0</v>
      </c>
      <c r="AW493">
        <v>1</v>
      </c>
      <c r="AX493">
        <v>-1</v>
      </c>
      <c r="AY493">
        <v>0</v>
      </c>
      <c r="AZ493">
        <v>0</v>
      </c>
      <c r="BA493" t="s">
        <v>3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CX493">
        <f>Y493*Source!I256</f>
        <v>0.60999959799999992</v>
      </c>
      <c r="CY493">
        <f t="shared" si="69"/>
        <v>19298.28</v>
      </c>
      <c r="CZ493">
        <f t="shared" si="70"/>
        <v>3174.06</v>
      </c>
      <c r="DA493">
        <f t="shared" si="71"/>
        <v>6.08</v>
      </c>
      <c r="DB493">
        <v>0</v>
      </c>
    </row>
    <row r="494" spans="1:106" x14ac:dyDescent="0.2">
      <c r="A494">
        <f>ROW(Source!A261)</f>
        <v>261</v>
      </c>
      <c r="B494">
        <v>39269648</v>
      </c>
      <c r="C494">
        <v>39270485</v>
      </c>
      <c r="D494">
        <v>37519307</v>
      </c>
      <c r="E494">
        <v>1</v>
      </c>
      <c r="F494">
        <v>1</v>
      </c>
      <c r="G494">
        <v>1</v>
      </c>
      <c r="H494">
        <v>1</v>
      </c>
      <c r="I494" t="s">
        <v>1238</v>
      </c>
      <c r="J494" t="s">
        <v>3</v>
      </c>
      <c r="K494" t="s">
        <v>1239</v>
      </c>
      <c r="L494">
        <v>1191</v>
      </c>
      <c r="N494">
        <v>1013</v>
      </c>
      <c r="O494" t="s">
        <v>878</v>
      </c>
      <c r="P494" t="s">
        <v>878</v>
      </c>
      <c r="Q494">
        <v>1</v>
      </c>
      <c r="W494">
        <v>0</v>
      </c>
      <c r="X494">
        <v>1688654847</v>
      </c>
      <c r="Y494">
        <v>1.1519999999999999</v>
      </c>
      <c r="AA494">
        <v>0</v>
      </c>
      <c r="AB494">
        <v>0</v>
      </c>
      <c r="AC494">
        <v>0</v>
      </c>
      <c r="AD494">
        <v>62.08</v>
      </c>
      <c r="AE494">
        <v>0</v>
      </c>
      <c r="AF494">
        <v>0</v>
      </c>
      <c r="AG494">
        <v>0</v>
      </c>
      <c r="AH494">
        <v>10.210000000000001</v>
      </c>
      <c r="AI494">
        <v>1</v>
      </c>
      <c r="AJ494">
        <v>1</v>
      </c>
      <c r="AK494">
        <v>1</v>
      </c>
      <c r="AL494">
        <v>6.08</v>
      </c>
      <c r="AN494">
        <v>0</v>
      </c>
      <c r="AO494">
        <v>1</v>
      </c>
      <c r="AP494">
        <v>1</v>
      </c>
      <c r="AQ494">
        <v>0</v>
      </c>
      <c r="AR494">
        <v>0</v>
      </c>
      <c r="AS494" t="s">
        <v>3</v>
      </c>
      <c r="AT494">
        <v>1.44</v>
      </c>
      <c r="AU494" t="s">
        <v>545</v>
      </c>
      <c r="AV494">
        <v>1</v>
      </c>
      <c r="AW494">
        <v>2</v>
      </c>
      <c r="AX494">
        <v>39270490</v>
      </c>
      <c r="AY494">
        <v>1</v>
      </c>
      <c r="AZ494">
        <v>0</v>
      </c>
      <c r="BA494">
        <v>486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CX494">
        <f>Y494*Source!I261</f>
        <v>2.3039999999999998</v>
      </c>
      <c r="CY494">
        <f t="shared" ref="CY494:CY538" si="72">AD494</f>
        <v>62.08</v>
      </c>
      <c r="CZ494">
        <f t="shared" ref="CZ494:CZ538" si="73">AH494</f>
        <v>10.210000000000001</v>
      </c>
      <c r="DA494">
        <f t="shared" ref="DA494:DA538" si="74">AL494</f>
        <v>6.08</v>
      </c>
      <c r="DB494">
        <v>0</v>
      </c>
    </row>
    <row r="495" spans="1:106" x14ac:dyDescent="0.2">
      <c r="A495">
        <f>ROW(Source!A261)</f>
        <v>261</v>
      </c>
      <c r="B495">
        <v>39269648</v>
      </c>
      <c r="C495">
        <v>39270485</v>
      </c>
      <c r="D495">
        <v>37515327</v>
      </c>
      <c r="E495">
        <v>1</v>
      </c>
      <c r="F495">
        <v>1</v>
      </c>
      <c r="G495">
        <v>1</v>
      </c>
      <c r="H495">
        <v>1</v>
      </c>
      <c r="I495" t="s">
        <v>1240</v>
      </c>
      <c r="J495" t="s">
        <v>3</v>
      </c>
      <c r="K495" t="s">
        <v>1241</v>
      </c>
      <c r="L495">
        <v>1191</v>
      </c>
      <c r="N495">
        <v>1013</v>
      </c>
      <c r="O495" t="s">
        <v>878</v>
      </c>
      <c r="P495" t="s">
        <v>878</v>
      </c>
      <c r="Q495">
        <v>1</v>
      </c>
      <c r="W495">
        <v>0</v>
      </c>
      <c r="X495">
        <v>1675274105</v>
      </c>
      <c r="Y495">
        <v>0.28799999999999998</v>
      </c>
      <c r="AA495">
        <v>0</v>
      </c>
      <c r="AB495">
        <v>0</v>
      </c>
      <c r="AC495">
        <v>0</v>
      </c>
      <c r="AD495">
        <v>102.93</v>
      </c>
      <c r="AE495">
        <v>0</v>
      </c>
      <c r="AF495">
        <v>0</v>
      </c>
      <c r="AG495">
        <v>0</v>
      </c>
      <c r="AH495">
        <v>16.93</v>
      </c>
      <c r="AI495">
        <v>1</v>
      </c>
      <c r="AJ495">
        <v>1</v>
      </c>
      <c r="AK495">
        <v>1</v>
      </c>
      <c r="AL495">
        <v>6.08</v>
      </c>
      <c r="AN495">
        <v>0</v>
      </c>
      <c r="AO495">
        <v>1</v>
      </c>
      <c r="AP495">
        <v>1</v>
      </c>
      <c r="AQ495">
        <v>0</v>
      </c>
      <c r="AR495">
        <v>0</v>
      </c>
      <c r="AS495" t="s">
        <v>3</v>
      </c>
      <c r="AT495">
        <v>0.36</v>
      </c>
      <c r="AU495" t="s">
        <v>545</v>
      </c>
      <c r="AV495">
        <v>1</v>
      </c>
      <c r="AW495">
        <v>2</v>
      </c>
      <c r="AX495">
        <v>39270491</v>
      </c>
      <c r="AY495">
        <v>1</v>
      </c>
      <c r="AZ495">
        <v>0</v>
      </c>
      <c r="BA495">
        <v>487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CX495">
        <f>Y495*Source!I261</f>
        <v>0.57599999999999996</v>
      </c>
      <c r="CY495">
        <f t="shared" si="72"/>
        <v>102.93</v>
      </c>
      <c r="CZ495">
        <f t="shared" si="73"/>
        <v>16.93</v>
      </c>
      <c r="DA495">
        <f t="shared" si="74"/>
        <v>6.08</v>
      </c>
      <c r="DB495">
        <v>0</v>
      </c>
    </row>
    <row r="496" spans="1:106" x14ac:dyDescent="0.2">
      <c r="A496">
        <f>ROW(Source!A261)</f>
        <v>261</v>
      </c>
      <c r="B496">
        <v>39269648</v>
      </c>
      <c r="C496">
        <v>39270485</v>
      </c>
      <c r="D496">
        <v>37355690</v>
      </c>
      <c r="E496">
        <v>1</v>
      </c>
      <c r="F496">
        <v>1</v>
      </c>
      <c r="G496">
        <v>1</v>
      </c>
      <c r="H496">
        <v>1</v>
      </c>
      <c r="I496" t="s">
        <v>1242</v>
      </c>
      <c r="J496" t="s">
        <v>3</v>
      </c>
      <c r="K496" t="s">
        <v>1243</v>
      </c>
      <c r="L496">
        <v>1191</v>
      </c>
      <c r="N496">
        <v>1013</v>
      </c>
      <c r="O496" t="s">
        <v>878</v>
      </c>
      <c r="P496" t="s">
        <v>878</v>
      </c>
      <c r="Q496">
        <v>1</v>
      </c>
      <c r="W496">
        <v>0</v>
      </c>
      <c r="X496">
        <v>-1481893445</v>
      </c>
      <c r="Y496">
        <v>0.72000000000000008</v>
      </c>
      <c r="AA496">
        <v>0</v>
      </c>
      <c r="AB496">
        <v>0</v>
      </c>
      <c r="AC496">
        <v>0</v>
      </c>
      <c r="AD496">
        <v>94.18</v>
      </c>
      <c r="AE496">
        <v>0</v>
      </c>
      <c r="AF496">
        <v>0</v>
      </c>
      <c r="AG496">
        <v>0</v>
      </c>
      <c r="AH496">
        <v>15.49</v>
      </c>
      <c r="AI496">
        <v>1</v>
      </c>
      <c r="AJ496">
        <v>1</v>
      </c>
      <c r="AK496">
        <v>1</v>
      </c>
      <c r="AL496">
        <v>6.08</v>
      </c>
      <c r="AN496">
        <v>0</v>
      </c>
      <c r="AO496">
        <v>1</v>
      </c>
      <c r="AP496">
        <v>1</v>
      </c>
      <c r="AQ496">
        <v>0</v>
      </c>
      <c r="AR496">
        <v>0</v>
      </c>
      <c r="AS496" t="s">
        <v>3</v>
      </c>
      <c r="AT496">
        <v>0.9</v>
      </c>
      <c r="AU496" t="s">
        <v>545</v>
      </c>
      <c r="AV496">
        <v>1</v>
      </c>
      <c r="AW496">
        <v>2</v>
      </c>
      <c r="AX496">
        <v>39270492</v>
      </c>
      <c r="AY496">
        <v>1</v>
      </c>
      <c r="AZ496">
        <v>0</v>
      </c>
      <c r="BA496">
        <v>488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CX496">
        <f>Y496*Source!I261</f>
        <v>1.4400000000000002</v>
      </c>
      <c r="CY496">
        <f t="shared" si="72"/>
        <v>94.18</v>
      </c>
      <c r="CZ496">
        <f t="shared" si="73"/>
        <v>15.49</v>
      </c>
      <c r="DA496">
        <f t="shared" si="74"/>
        <v>6.08</v>
      </c>
      <c r="DB496">
        <v>0</v>
      </c>
    </row>
    <row r="497" spans="1:106" x14ac:dyDescent="0.2">
      <c r="A497">
        <f>ROW(Source!A261)</f>
        <v>261</v>
      </c>
      <c r="B497">
        <v>39269648</v>
      </c>
      <c r="C497">
        <v>39270485</v>
      </c>
      <c r="D497">
        <v>37358467</v>
      </c>
      <c r="E497">
        <v>1</v>
      </c>
      <c r="F497">
        <v>1</v>
      </c>
      <c r="G497">
        <v>1</v>
      </c>
      <c r="H497">
        <v>1</v>
      </c>
      <c r="I497" t="s">
        <v>1244</v>
      </c>
      <c r="J497" t="s">
        <v>3</v>
      </c>
      <c r="K497" t="s">
        <v>1245</v>
      </c>
      <c r="L497">
        <v>1191</v>
      </c>
      <c r="N497">
        <v>1013</v>
      </c>
      <c r="O497" t="s">
        <v>878</v>
      </c>
      <c r="P497" t="s">
        <v>878</v>
      </c>
      <c r="Q497">
        <v>1</v>
      </c>
      <c r="W497">
        <v>0</v>
      </c>
      <c r="X497">
        <v>1658205574</v>
      </c>
      <c r="Y497">
        <v>0.72000000000000008</v>
      </c>
      <c r="AA497">
        <v>0</v>
      </c>
      <c r="AB497">
        <v>0</v>
      </c>
      <c r="AC497">
        <v>0</v>
      </c>
      <c r="AD497">
        <v>85.67</v>
      </c>
      <c r="AE497">
        <v>0</v>
      </c>
      <c r="AF497">
        <v>0</v>
      </c>
      <c r="AG497">
        <v>0</v>
      </c>
      <c r="AH497">
        <v>14.09</v>
      </c>
      <c r="AI497">
        <v>1</v>
      </c>
      <c r="AJ497">
        <v>1</v>
      </c>
      <c r="AK497">
        <v>1</v>
      </c>
      <c r="AL497">
        <v>6.08</v>
      </c>
      <c r="AN497">
        <v>0</v>
      </c>
      <c r="AO497">
        <v>1</v>
      </c>
      <c r="AP497">
        <v>1</v>
      </c>
      <c r="AQ497">
        <v>0</v>
      </c>
      <c r="AR497">
        <v>0</v>
      </c>
      <c r="AS497" t="s">
        <v>3</v>
      </c>
      <c r="AT497">
        <v>0.9</v>
      </c>
      <c r="AU497" t="s">
        <v>545</v>
      </c>
      <c r="AV497">
        <v>1</v>
      </c>
      <c r="AW497">
        <v>2</v>
      </c>
      <c r="AX497">
        <v>39270493</v>
      </c>
      <c r="AY497">
        <v>1</v>
      </c>
      <c r="AZ497">
        <v>0</v>
      </c>
      <c r="BA497">
        <v>489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CX497">
        <f>Y497*Source!I261</f>
        <v>1.4400000000000002</v>
      </c>
      <c r="CY497">
        <f t="shared" si="72"/>
        <v>85.67</v>
      </c>
      <c r="CZ497">
        <f t="shared" si="73"/>
        <v>14.09</v>
      </c>
      <c r="DA497">
        <f t="shared" si="74"/>
        <v>6.08</v>
      </c>
      <c r="DB497">
        <v>0</v>
      </c>
    </row>
    <row r="498" spans="1:106" x14ac:dyDescent="0.2">
      <c r="A498">
        <f>ROW(Source!A262)</f>
        <v>262</v>
      </c>
      <c r="B498">
        <v>39269648</v>
      </c>
      <c r="C498">
        <v>39270494</v>
      </c>
      <c r="D498">
        <v>37520241</v>
      </c>
      <c r="E498">
        <v>1</v>
      </c>
      <c r="F498">
        <v>1</v>
      </c>
      <c r="G498">
        <v>1</v>
      </c>
      <c r="H498">
        <v>1</v>
      </c>
      <c r="I498" t="s">
        <v>1246</v>
      </c>
      <c r="J498" t="s">
        <v>3</v>
      </c>
      <c r="K498" t="s">
        <v>1247</v>
      </c>
      <c r="L498">
        <v>1191</v>
      </c>
      <c r="N498">
        <v>1013</v>
      </c>
      <c r="O498" t="s">
        <v>878</v>
      </c>
      <c r="P498" t="s">
        <v>878</v>
      </c>
      <c r="Q498">
        <v>1</v>
      </c>
      <c r="W498">
        <v>0</v>
      </c>
      <c r="X498">
        <v>-1455644370</v>
      </c>
      <c r="Y498">
        <v>1.7280000000000002</v>
      </c>
      <c r="AA498">
        <v>0</v>
      </c>
      <c r="AB498">
        <v>0</v>
      </c>
      <c r="AC498">
        <v>0</v>
      </c>
      <c r="AD498">
        <v>78.55</v>
      </c>
      <c r="AE498">
        <v>0</v>
      </c>
      <c r="AF498">
        <v>0</v>
      </c>
      <c r="AG498">
        <v>0</v>
      </c>
      <c r="AH498">
        <v>12.92</v>
      </c>
      <c r="AI498">
        <v>1</v>
      </c>
      <c r="AJ498">
        <v>1</v>
      </c>
      <c r="AK498">
        <v>1</v>
      </c>
      <c r="AL498">
        <v>6.08</v>
      </c>
      <c r="AN498">
        <v>0</v>
      </c>
      <c r="AO498">
        <v>1</v>
      </c>
      <c r="AP498">
        <v>1</v>
      </c>
      <c r="AQ498">
        <v>0</v>
      </c>
      <c r="AR498">
        <v>0</v>
      </c>
      <c r="AS498" t="s">
        <v>3</v>
      </c>
      <c r="AT498">
        <v>2.16</v>
      </c>
      <c r="AU498" t="s">
        <v>545</v>
      </c>
      <c r="AV498">
        <v>1</v>
      </c>
      <c r="AW498">
        <v>2</v>
      </c>
      <c r="AX498">
        <v>39270500</v>
      </c>
      <c r="AY498">
        <v>1</v>
      </c>
      <c r="AZ498">
        <v>0</v>
      </c>
      <c r="BA498">
        <v>490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CX498">
        <f>Y498*Source!I262</f>
        <v>3.4560000000000004</v>
      </c>
      <c r="CY498">
        <f t="shared" si="72"/>
        <v>78.55</v>
      </c>
      <c r="CZ498">
        <f t="shared" si="73"/>
        <v>12.92</v>
      </c>
      <c r="DA498">
        <f t="shared" si="74"/>
        <v>6.08</v>
      </c>
      <c r="DB498">
        <v>0</v>
      </c>
    </row>
    <row r="499" spans="1:106" x14ac:dyDescent="0.2">
      <c r="A499">
        <f>ROW(Source!A262)</f>
        <v>262</v>
      </c>
      <c r="B499">
        <v>39269648</v>
      </c>
      <c r="C499">
        <v>39270494</v>
      </c>
      <c r="D499">
        <v>37519307</v>
      </c>
      <c r="E499">
        <v>1</v>
      </c>
      <c r="F499">
        <v>1</v>
      </c>
      <c r="G499">
        <v>1</v>
      </c>
      <c r="H499">
        <v>1</v>
      </c>
      <c r="I499" t="s">
        <v>1238</v>
      </c>
      <c r="J499" t="s">
        <v>3</v>
      </c>
      <c r="K499" t="s">
        <v>1239</v>
      </c>
      <c r="L499">
        <v>1191</v>
      </c>
      <c r="N499">
        <v>1013</v>
      </c>
      <c r="O499" t="s">
        <v>878</v>
      </c>
      <c r="P499" t="s">
        <v>878</v>
      </c>
      <c r="Q499">
        <v>1</v>
      </c>
      <c r="W499">
        <v>0</v>
      </c>
      <c r="X499">
        <v>1688654847</v>
      </c>
      <c r="Y499">
        <v>1.1519999999999999</v>
      </c>
      <c r="AA499">
        <v>0</v>
      </c>
      <c r="AB499">
        <v>0</v>
      </c>
      <c r="AC499">
        <v>0</v>
      </c>
      <c r="AD499">
        <v>62.08</v>
      </c>
      <c r="AE499">
        <v>0</v>
      </c>
      <c r="AF499">
        <v>0</v>
      </c>
      <c r="AG499">
        <v>0</v>
      </c>
      <c r="AH499">
        <v>10.210000000000001</v>
      </c>
      <c r="AI499">
        <v>1</v>
      </c>
      <c r="AJ499">
        <v>1</v>
      </c>
      <c r="AK499">
        <v>1</v>
      </c>
      <c r="AL499">
        <v>6.08</v>
      </c>
      <c r="AN499">
        <v>0</v>
      </c>
      <c r="AO499">
        <v>1</v>
      </c>
      <c r="AP499">
        <v>1</v>
      </c>
      <c r="AQ499">
        <v>0</v>
      </c>
      <c r="AR499">
        <v>0</v>
      </c>
      <c r="AS499" t="s">
        <v>3</v>
      </c>
      <c r="AT499">
        <v>1.44</v>
      </c>
      <c r="AU499" t="s">
        <v>545</v>
      </c>
      <c r="AV499">
        <v>1</v>
      </c>
      <c r="AW499">
        <v>2</v>
      </c>
      <c r="AX499">
        <v>39270501</v>
      </c>
      <c r="AY499">
        <v>1</v>
      </c>
      <c r="AZ499">
        <v>0</v>
      </c>
      <c r="BA499">
        <v>491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CX499">
        <f>Y499*Source!I262</f>
        <v>2.3039999999999998</v>
      </c>
      <c r="CY499">
        <f t="shared" si="72"/>
        <v>62.08</v>
      </c>
      <c r="CZ499">
        <f t="shared" si="73"/>
        <v>10.210000000000001</v>
      </c>
      <c r="DA499">
        <f t="shared" si="74"/>
        <v>6.08</v>
      </c>
      <c r="DB499">
        <v>0</v>
      </c>
    </row>
    <row r="500" spans="1:106" x14ac:dyDescent="0.2">
      <c r="A500">
        <f>ROW(Source!A262)</f>
        <v>262</v>
      </c>
      <c r="B500">
        <v>39269648</v>
      </c>
      <c r="C500">
        <v>39270494</v>
      </c>
      <c r="D500">
        <v>37515327</v>
      </c>
      <c r="E500">
        <v>1</v>
      </c>
      <c r="F500">
        <v>1</v>
      </c>
      <c r="G500">
        <v>1</v>
      </c>
      <c r="H500">
        <v>1</v>
      </c>
      <c r="I500" t="s">
        <v>1240</v>
      </c>
      <c r="J500" t="s">
        <v>3</v>
      </c>
      <c r="K500" t="s">
        <v>1241</v>
      </c>
      <c r="L500">
        <v>1191</v>
      </c>
      <c r="N500">
        <v>1013</v>
      </c>
      <c r="O500" t="s">
        <v>878</v>
      </c>
      <c r="P500" t="s">
        <v>878</v>
      </c>
      <c r="Q500">
        <v>1</v>
      </c>
      <c r="W500">
        <v>0</v>
      </c>
      <c r="X500">
        <v>1675274105</v>
      </c>
      <c r="Y500">
        <v>0.57599999999999996</v>
      </c>
      <c r="AA500">
        <v>0</v>
      </c>
      <c r="AB500">
        <v>0</v>
      </c>
      <c r="AC500">
        <v>0</v>
      </c>
      <c r="AD500">
        <v>102.93</v>
      </c>
      <c r="AE500">
        <v>0</v>
      </c>
      <c r="AF500">
        <v>0</v>
      </c>
      <c r="AG500">
        <v>0</v>
      </c>
      <c r="AH500">
        <v>16.93</v>
      </c>
      <c r="AI500">
        <v>1</v>
      </c>
      <c r="AJ500">
        <v>1</v>
      </c>
      <c r="AK500">
        <v>1</v>
      </c>
      <c r="AL500">
        <v>6.08</v>
      </c>
      <c r="AN500">
        <v>0</v>
      </c>
      <c r="AO500">
        <v>1</v>
      </c>
      <c r="AP500">
        <v>1</v>
      </c>
      <c r="AQ500">
        <v>0</v>
      </c>
      <c r="AR500">
        <v>0</v>
      </c>
      <c r="AS500" t="s">
        <v>3</v>
      </c>
      <c r="AT500">
        <v>0.72</v>
      </c>
      <c r="AU500" t="s">
        <v>545</v>
      </c>
      <c r="AV500">
        <v>1</v>
      </c>
      <c r="AW500">
        <v>2</v>
      </c>
      <c r="AX500">
        <v>39270502</v>
      </c>
      <c r="AY500">
        <v>1</v>
      </c>
      <c r="AZ500">
        <v>0</v>
      </c>
      <c r="BA500">
        <v>492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CX500">
        <f>Y500*Source!I262</f>
        <v>1.1519999999999999</v>
      </c>
      <c r="CY500">
        <f t="shared" si="72"/>
        <v>102.93</v>
      </c>
      <c r="CZ500">
        <f t="shared" si="73"/>
        <v>16.93</v>
      </c>
      <c r="DA500">
        <f t="shared" si="74"/>
        <v>6.08</v>
      </c>
      <c r="DB500">
        <v>0</v>
      </c>
    </row>
    <row r="501" spans="1:106" x14ac:dyDescent="0.2">
      <c r="A501">
        <f>ROW(Source!A262)</f>
        <v>262</v>
      </c>
      <c r="B501">
        <v>39269648</v>
      </c>
      <c r="C501">
        <v>39270494</v>
      </c>
      <c r="D501">
        <v>37355690</v>
      </c>
      <c r="E501">
        <v>1</v>
      </c>
      <c r="F501">
        <v>1</v>
      </c>
      <c r="G501">
        <v>1</v>
      </c>
      <c r="H501">
        <v>1</v>
      </c>
      <c r="I501" t="s">
        <v>1242</v>
      </c>
      <c r="J501" t="s">
        <v>3</v>
      </c>
      <c r="K501" t="s">
        <v>1243</v>
      </c>
      <c r="L501">
        <v>1191</v>
      </c>
      <c r="N501">
        <v>1013</v>
      </c>
      <c r="O501" t="s">
        <v>878</v>
      </c>
      <c r="P501" t="s">
        <v>878</v>
      </c>
      <c r="Q501">
        <v>1</v>
      </c>
      <c r="W501">
        <v>0</v>
      </c>
      <c r="X501">
        <v>-1481893445</v>
      </c>
      <c r="Y501">
        <v>1.1519999999999999</v>
      </c>
      <c r="AA501">
        <v>0</v>
      </c>
      <c r="AB501">
        <v>0</v>
      </c>
      <c r="AC501">
        <v>0</v>
      </c>
      <c r="AD501">
        <v>94.18</v>
      </c>
      <c r="AE501">
        <v>0</v>
      </c>
      <c r="AF501">
        <v>0</v>
      </c>
      <c r="AG501">
        <v>0</v>
      </c>
      <c r="AH501">
        <v>15.49</v>
      </c>
      <c r="AI501">
        <v>1</v>
      </c>
      <c r="AJ501">
        <v>1</v>
      </c>
      <c r="AK501">
        <v>1</v>
      </c>
      <c r="AL501">
        <v>6.08</v>
      </c>
      <c r="AN501">
        <v>0</v>
      </c>
      <c r="AO501">
        <v>1</v>
      </c>
      <c r="AP501">
        <v>1</v>
      </c>
      <c r="AQ501">
        <v>0</v>
      </c>
      <c r="AR501">
        <v>0</v>
      </c>
      <c r="AS501" t="s">
        <v>3</v>
      </c>
      <c r="AT501">
        <v>1.44</v>
      </c>
      <c r="AU501" t="s">
        <v>545</v>
      </c>
      <c r="AV501">
        <v>1</v>
      </c>
      <c r="AW501">
        <v>2</v>
      </c>
      <c r="AX501">
        <v>39270503</v>
      </c>
      <c r="AY501">
        <v>1</v>
      </c>
      <c r="AZ501">
        <v>0</v>
      </c>
      <c r="BA501">
        <v>493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CX501">
        <f>Y501*Source!I262</f>
        <v>2.3039999999999998</v>
      </c>
      <c r="CY501">
        <f t="shared" si="72"/>
        <v>94.18</v>
      </c>
      <c r="CZ501">
        <f t="shared" si="73"/>
        <v>15.49</v>
      </c>
      <c r="DA501">
        <f t="shared" si="74"/>
        <v>6.08</v>
      </c>
      <c r="DB501">
        <v>0</v>
      </c>
    </row>
    <row r="502" spans="1:106" x14ac:dyDescent="0.2">
      <c r="A502">
        <f>ROW(Source!A262)</f>
        <v>262</v>
      </c>
      <c r="B502">
        <v>39269648</v>
      </c>
      <c r="C502">
        <v>39270494</v>
      </c>
      <c r="D502">
        <v>37358467</v>
      </c>
      <c r="E502">
        <v>1</v>
      </c>
      <c r="F502">
        <v>1</v>
      </c>
      <c r="G502">
        <v>1</v>
      </c>
      <c r="H502">
        <v>1</v>
      </c>
      <c r="I502" t="s">
        <v>1244</v>
      </c>
      <c r="J502" t="s">
        <v>3</v>
      </c>
      <c r="K502" t="s">
        <v>1245</v>
      </c>
      <c r="L502">
        <v>1191</v>
      </c>
      <c r="N502">
        <v>1013</v>
      </c>
      <c r="O502" t="s">
        <v>878</v>
      </c>
      <c r="P502" t="s">
        <v>878</v>
      </c>
      <c r="Q502">
        <v>1</v>
      </c>
      <c r="W502">
        <v>0</v>
      </c>
      <c r="X502">
        <v>1658205574</v>
      </c>
      <c r="Y502">
        <v>1.1519999999999999</v>
      </c>
      <c r="AA502">
        <v>0</v>
      </c>
      <c r="AB502">
        <v>0</v>
      </c>
      <c r="AC502">
        <v>0</v>
      </c>
      <c r="AD502">
        <v>85.67</v>
      </c>
      <c r="AE502">
        <v>0</v>
      </c>
      <c r="AF502">
        <v>0</v>
      </c>
      <c r="AG502">
        <v>0</v>
      </c>
      <c r="AH502">
        <v>14.09</v>
      </c>
      <c r="AI502">
        <v>1</v>
      </c>
      <c r="AJ502">
        <v>1</v>
      </c>
      <c r="AK502">
        <v>1</v>
      </c>
      <c r="AL502">
        <v>6.08</v>
      </c>
      <c r="AN502">
        <v>0</v>
      </c>
      <c r="AO502">
        <v>1</v>
      </c>
      <c r="AP502">
        <v>1</v>
      </c>
      <c r="AQ502">
        <v>0</v>
      </c>
      <c r="AR502">
        <v>0</v>
      </c>
      <c r="AS502" t="s">
        <v>3</v>
      </c>
      <c r="AT502">
        <v>1.44</v>
      </c>
      <c r="AU502" t="s">
        <v>545</v>
      </c>
      <c r="AV502">
        <v>1</v>
      </c>
      <c r="AW502">
        <v>2</v>
      </c>
      <c r="AX502">
        <v>39270504</v>
      </c>
      <c r="AY502">
        <v>1</v>
      </c>
      <c r="AZ502">
        <v>0</v>
      </c>
      <c r="BA502">
        <v>494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CX502">
        <f>Y502*Source!I262</f>
        <v>2.3039999999999998</v>
      </c>
      <c r="CY502">
        <f t="shared" si="72"/>
        <v>85.67</v>
      </c>
      <c r="CZ502">
        <f t="shared" si="73"/>
        <v>14.09</v>
      </c>
      <c r="DA502">
        <f t="shared" si="74"/>
        <v>6.08</v>
      </c>
      <c r="DB502">
        <v>0</v>
      </c>
    </row>
    <row r="503" spans="1:106" x14ac:dyDescent="0.2">
      <c r="A503">
        <f>ROW(Source!A263)</f>
        <v>263</v>
      </c>
      <c r="B503">
        <v>39269648</v>
      </c>
      <c r="C503">
        <v>39270505</v>
      </c>
      <c r="D503">
        <v>37520241</v>
      </c>
      <c r="E503">
        <v>1</v>
      </c>
      <c r="F503">
        <v>1</v>
      </c>
      <c r="G503">
        <v>1</v>
      </c>
      <c r="H503">
        <v>1</v>
      </c>
      <c r="I503" t="s">
        <v>1246</v>
      </c>
      <c r="J503" t="s">
        <v>3</v>
      </c>
      <c r="K503" t="s">
        <v>1247</v>
      </c>
      <c r="L503">
        <v>1191</v>
      </c>
      <c r="N503">
        <v>1013</v>
      </c>
      <c r="O503" t="s">
        <v>878</v>
      </c>
      <c r="P503" t="s">
        <v>878</v>
      </c>
      <c r="Q503">
        <v>1</v>
      </c>
      <c r="W503">
        <v>0</v>
      </c>
      <c r="X503">
        <v>-1455644370</v>
      </c>
      <c r="Y503">
        <v>0.74400000000000011</v>
      </c>
      <c r="AA503">
        <v>0</v>
      </c>
      <c r="AB503">
        <v>0</v>
      </c>
      <c r="AC503">
        <v>0</v>
      </c>
      <c r="AD503">
        <v>78.55</v>
      </c>
      <c r="AE503">
        <v>0</v>
      </c>
      <c r="AF503">
        <v>0</v>
      </c>
      <c r="AG503">
        <v>0</v>
      </c>
      <c r="AH503">
        <v>12.92</v>
      </c>
      <c r="AI503">
        <v>1</v>
      </c>
      <c r="AJ503">
        <v>1</v>
      </c>
      <c r="AK503">
        <v>1</v>
      </c>
      <c r="AL503">
        <v>6.08</v>
      </c>
      <c r="AN503">
        <v>0</v>
      </c>
      <c r="AO503">
        <v>1</v>
      </c>
      <c r="AP503">
        <v>1</v>
      </c>
      <c r="AQ503">
        <v>0</v>
      </c>
      <c r="AR503">
        <v>0</v>
      </c>
      <c r="AS503" t="s">
        <v>3</v>
      </c>
      <c r="AT503">
        <v>0.93</v>
      </c>
      <c r="AU503" t="s">
        <v>545</v>
      </c>
      <c r="AV503">
        <v>1</v>
      </c>
      <c r="AW503">
        <v>2</v>
      </c>
      <c r="AX503">
        <v>39270511</v>
      </c>
      <c r="AY503">
        <v>1</v>
      </c>
      <c r="AZ503">
        <v>0</v>
      </c>
      <c r="BA503">
        <v>495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CX503">
        <f>Y503*Source!I263</f>
        <v>1.4880000000000002</v>
      </c>
      <c r="CY503">
        <f t="shared" si="72"/>
        <v>78.55</v>
      </c>
      <c r="CZ503">
        <f t="shared" si="73"/>
        <v>12.92</v>
      </c>
      <c r="DA503">
        <f t="shared" si="74"/>
        <v>6.08</v>
      </c>
      <c r="DB503">
        <v>0</v>
      </c>
    </row>
    <row r="504" spans="1:106" x14ac:dyDescent="0.2">
      <c r="A504">
        <f>ROW(Source!A263)</f>
        <v>263</v>
      </c>
      <c r="B504">
        <v>39269648</v>
      </c>
      <c r="C504">
        <v>39270505</v>
      </c>
      <c r="D504">
        <v>37519307</v>
      </c>
      <c r="E504">
        <v>1</v>
      </c>
      <c r="F504">
        <v>1</v>
      </c>
      <c r="G504">
        <v>1</v>
      </c>
      <c r="H504">
        <v>1</v>
      </c>
      <c r="I504" t="s">
        <v>1238</v>
      </c>
      <c r="J504" t="s">
        <v>3</v>
      </c>
      <c r="K504" t="s">
        <v>1239</v>
      </c>
      <c r="L504">
        <v>1191</v>
      </c>
      <c r="N504">
        <v>1013</v>
      </c>
      <c r="O504" t="s">
        <v>878</v>
      </c>
      <c r="P504" t="s">
        <v>878</v>
      </c>
      <c r="Q504">
        <v>1</v>
      </c>
      <c r="W504">
        <v>0</v>
      </c>
      <c r="X504">
        <v>1688654847</v>
      </c>
      <c r="Y504">
        <v>0.496</v>
      </c>
      <c r="AA504">
        <v>0</v>
      </c>
      <c r="AB504">
        <v>0</v>
      </c>
      <c r="AC504">
        <v>0</v>
      </c>
      <c r="AD504">
        <v>62.08</v>
      </c>
      <c r="AE504">
        <v>0</v>
      </c>
      <c r="AF504">
        <v>0</v>
      </c>
      <c r="AG504">
        <v>0</v>
      </c>
      <c r="AH504">
        <v>10.210000000000001</v>
      </c>
      <c r="AI504">
        <v>1</v>
      </c>
      <c r="AJ504">
        <v>1</v>
      </c>
      <c r="AK504">
        <v>1</v>
      </c>
      <c r="AL504">
        <v>6.08</v>
      </c>
      <c r="AN504">
        <v>0</v>
      </c>
      <c r="AO504">
        <v>1</v>
      </c>
      <c r="AP504">
        <v>1</v>
      </c>
      <c r="AQ504">
        <v>0</v>
      </c>
      <c r="AR504">
        <v>0</v>
      </c>
      <c r="AS504" t="s">
        <v>3</v>
      </c>
      <c r="AT504">
        <v>0.62</v>
      </c>
      <c r="AU504" t="s">
        <v>545</v>
      </c>
      <c r="AV504">
        <v>1</v>
      </c>
      <c r="AW504">
        <v>2</v>
      </c>
      <c r="AX504">
        <v>39270512</v>
      </c>
      <c r="AY504">
        <v>1</v>
      </c>
      <c r="AZ504">
        <v>0</v>
      </c>
      <c r="BA504">
        <v>496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CX504">
        <f>Y504*Source!I263</f>
        <v>0.99199999999999999</v>
      </c>
      <c r="CY504">
        <f t="shared" si="72"/>
        <v>62.08</v>
      </c>
      <c r="CZ504">
        <f t="shared" si="73"/>
        <v>10.210000000000001</v>
      </c>
      <c r="DA504">
        <f t="shared" si="74"/>
        <v>6.08</v>
      </c>
      <c r="DB504">
        <v>0</v>
      </c>
    </row>
    <row r="505" spans="1:106" x14ac:dyDescent="0.2">
      <c r="A505">
        <f>ROW(Source!A263)</f>
        <v>263</v>
      </c>
      <c r="B505">
        <v>39269648</v>
      </c>
      <c r="C505">
        <v>39270505</v>
      </c>
      <c r="D505">
        <v>37515327</v>
      </c>
      <c r="E505">
        <v>1</v>
      </c>
      <c r="F505">
        <v>1</v>
      </c>
      <c r="G505">
        <v>1</v>
      </c>
      <c r="H505">
        <v>1</v>
      </c>
      <c r="I505" t="s">
        <v>1240</v>
      </c>
      <c r="J505" t="s">
        <v>3</v>
      </c>
      <c r="K505" t="s">
        <v>1241</v>
      </c>
      <c r="L505">
        <v>1191</v>
      </c>
      <c r="N505">
        <v>1013</v>
      </c>
      <c r="O505" t="s">
        <v>878</v>
      </c>
      <c r="P505" t="s">
        <v>878</v>
      </c>
      <c r="Q505">
        <v>1</v>
      </c>
      <c r="W505">
        <v>0</v>
      </c>
      <c r="X505">
        <v>1675274105</v>
      </c>
      <c r="Y505">
        <v>0.248</v>
      </c>
      <c r="AA505">
        <v>0</v>
      </c>
      <c r="AB505">
        <v>0</v>
      </c>
      <c r="AC505">
        <v>0</v>
      </c>
      <c r="AD505">
        <v>102.93</v>
      </c>
      <c r="AE505">
        <v>0</v>
      </c>
      <c r="AF505">
        <v>0</v>
      </c>
      <c r="AG505">
        <v>0</v>
      </c>
      <c r="AH505">
        <v>16.93</v>
      </c>
      <c r="AI505">
        <v>1</v>
      </c>
      <c r="AJ505">
        <v>1</v>
      </c>
      <c r="AK505">
        <v>1</v>
      </c>
      <c r="AL505">
        <v>6.08</v>
      </c>
      <c r="AN505">
        <v>0</v>
      </c>
      <c r="AO505">
        <v>1</v>
      </c>
      <c r="AP505">
        <v>1</v>
      </c>
      <c r="AQ505">
        <v>0</v>
      </c>
      <c r="AR505">
        <v>0</v>
      </c>
      <c r="AS505" t="s">
        <v>3</v>
      </c>
      <c r="AT505">
        <v>0.31</v>
      </c>
      <c r="AU505" t="s">
        <v>545</v>
      </c>
      <c r="AV505">
        <v>1</v>
      </c>
      <c r="AW505">
        <v>2</v>
      </c>
      <c r="AX505">
        <v>39270513</v>
      </c>
      <c r="AY505">
        <v>1</v>
      </c>
      <c r="AZ505">
        <v>0</v>
      </c>
      <c r="BA505">
        <v>497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CX505">
        <f>Y505*Source!I263</f>
        <v>0.496</v>
      </c>
      <c r="CY505">
        <f t="shared" si="72"/>
        <v>102.93</v>
      </c>
      <c r="CZ505">
        <f t="shared" si="73"/>
        <v>16.93</v>
      </c>
      <c r="DA505">
        <f t="shared" si="74"/>
        <v>6.08</v>
      </c>
      <c r="DB505">
        <v>0</v>
      </c>
    </row>
    <row r="506" spans="1:106" x14ac:dyDescent="0.2">
      <c r="A506">
        <f>ROW(Source!A263)</f>
        <v>263</v>
      </c>
      <c r="B506">
        <v>39269648</v>
      </c>
      <c r="C506">
        <v>39270505</v>
      </c>
      <c r="D506">
        <v>37355690</v>
      </c>
      <c r="E506">
        <v>1</v>
      </c>
      <c r="F506">
        <v>1</v>
      </c>
      <c r="G506">
        <v>1</v>
      </c>
      <c r="H506">
        <v>1</v>
      </c>
      <c r="I506" t="s">
        <v>1242</v>
      </c>
      <c r="J506" t="s">
        <v>3</v>
      </c>
      <c r="K506" t="s">
        <v>1243</v>
      </c>
      <c r="L506">
        <v>1191</v>
      </c>
      <c r="N506">
        <v>1013</v>
      </c>
      <c r="O506" t="s">
        <v>878</v>
      </c>
      <c r="P506" t="s">
        <v>878</v>
      </c>
      <c r="Q506">
        <v>1</v>
      </c>
      <c r="W506">
        <v>0</v>
      </c>
      <c r="X506">
        <v>-1481893445</v>
      </c>
      <c r="Y506">
        <v>0.496</v>
      </c>
      <c r="AA506">
        <v>0</v>
      </c>
      <c r="AB506">
        <v>0</v>
      </c>
      <c r="AC506">
        <v>0</v>
      </c>
      <c r="AD506">
        <v>94.18</v>
      </c>
      <c r="AE506">
        <v>0</v>
      </c>
      <c r="AF506">
        <v>0</v>
      </c>
      <c r="AG506">
        <v>0</v>
      </c>
      <c r="AH506">
        <v>15.49</v>
      </c>
      <c r="AI506">
        <v>1</v>
      </c>
      <c r="AJ506">
        <v>1</v>
      </c>
      <c r="AK506">
        <v>1</v>
      </c>
      <c r="AL506">
        <v>6.08</v>
      </c>
      <c r="AN506">
        <v>0</v>
      </c>
      <c r="AO506">
        <v>1</v>
      </c>
      <c r="AP506">
        <v>1</v>
      </c>
      <c r="AQ506">
        <v>0</v>
      </c>
      <c r="AR506">
        <v>0</v>
      </c>
      <c r="AS506" t="s">
        <v>3</v>
      </c>
      <c r="AT506">
        <v>0.62</v>
      </c>
      <c r="AU506" t="s">
        <v>545</v>
      </c>
      <c r="AV506">
        <v>1</v>
      </c>
      <c r="AW506">
        <v>2</v>
      </c>
      <c r="AX506">
        <v>39270514</v>
      </c>
      <c r="AY506">
        <v>1</v>
      </c>
      <c r="AZ506">
        <v>0</v>
      </c>
      <c r="BA506">
        <v>498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CX506">
        <f>Y506*Source!I263</f>
        <v>0.99199999999999999</v>
      </c>
      <c r="CY506">
        <f t="shared" si="72"/>
        <v>94.18</v>
      </c>
      <c r="CZ506">
        <f t="shared" si="73"/>
        <v>15.49</v>
      </c>
      <c r="DA506">
        <f t="shared" si="74"/>
        <v>6.08</v>
      </c>
      <c r="DB506">
        <v>0</v>
      </c>
    </row>
    <row r="507" spans="1:106" x14ac:dyDescent="0.2">
      <c r="A507">
        <f>ROW(Source!A263)</f>
        <v>263</v>
      </c>
      <c r="B507">
        <v>39269648</v>
      </c>
      <c r="C507">
        <v>39270505</v>
      </c>
      <c r="D507">
        <v>37358467</v>
      </c>
      <c r="E507">
        <v>1</v>
      </c>
      <c r="F507">
        <v>1</v>
      </c>
      <c r="G507">
        <v>1</v>
      </c>
      <c r="H507">
        <v>1</v>
      </c>
      <c r="I507" t="s">
        <v>1244</v>
      </c>
      <c r="J507" t="s">
        <v>3</v>
      </c>
      <c r="K507" t="s">
        <v>1245</v>
      </c>
      <c r="L507">
        <v>1191</v>
      </c>
      <c r="N507">
        <v>1013</v>
      </c>
      <c r="O507" t="s">
        <v>878</v>
      </c>
      <c r="P507" t="s">
        <v>878</v>
      </c>
      <c r="Q507">
        <v>1</v>
      </c>
      <c r="W507">
        <v>0</v>
      </c>
      <c r="X507">
        <v>1658205574</v>
      </c>
      <c r="Y507">
        <v>0.496</v>
      </c>
      <c r="AA507">
        <v>0</v>
      </c>
      <c r="AB507">
        <v>0</v>
      </c>
      <c r="AC507">
        <v>0</v>
      </c>
      <c r="AD507">
        <v>85.67</v>
      </c>
      <c r="AE507">
        <v>0</v>
      </c>
      <c r="AF507">
        <v>0</v>
      </c>
      <c r="AG507">
        <v>0</v>
      </c>
      <c r="AH507">
        <v>14.09</v>
      </c>
      <c r="AI507">
        <v>1</v>
      </c>
      <c r="AJ507">
        <v>1</v>
      </c>
      <c r="AK507">
        <v>1</v>
      </c>
      <c r="AL507">
        <v>6.08</v>
      </c>
      <c r="AN507">
        <v>0</v>
      </c>
      <c r="AO507">
        <v>1</v>
      </c>
      <c r="AP507">
        <v>1</v>
      </c>
      <c r="AQ507">
        <v>0</v>
      </c>
      <c r="AR507">
        <v>0</v>
      </c>
      <c r="AS507" t="s">
        <v>3</v>
      </c>
      <c r="AT507">
        <v>0.62</v>
      </c>
      <c r="AU507" t="s">
        <v>545</v>
      </c>
      <c r="AV507">
        <v>1</v>
      </c>
      <c r="AW507">
        <v>2</v>
      </c>
      <c r="AX507">
        <v>39270515</v>
      </c>
      <c r="AY507">
        <v>1</v>
      </c>
      <c r="AZ507">
        <v>0</v>
      </c>
      <c r="BA507">
        <v>499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CX507">
        <f>Y507*Source!I263</f>
        <v>0.99199999999999999</v>
      </c>
      <c r="CY507">
        <f t="shared" si="72"/>
        <v>85.67</v>
      </c>
      <c r="CZ507">
        <f t="shared" si="73"/>
        <v>14.09</v>
      </c>
      <c r="DA507">
        <f t="shared" si="74"/>
        <v>6.08</v>
      </c>
      <c r="DB507">
        <v>0</v>
      </c>
    </row>
    <row r="508" spans="1:106" x14ac:dyDescent="0.2">
      <c r="A508">
        <f>ROW(Source!A264)</f>
        <v>264</v>
      </c>
      <c r="B508">
        <v>39269648</v>
      </c>
      <c r="C508">
        <v>39270516</v>
      </c>
      <c r="D508">
        <v>37520241</v>
      </c>
      <c r="E508">
        <v>1</v>
      </c>
      <c r="F508">
        <v>1</v>
      </c>
      <c r="G508">
        <v>1</v>
      </c>
      <c r="H508">
        <v>1</v>
      </c>
      <c r="I508" t="s">
        <v>1246</v>
      </c>
      <c r="J508" t="s">
        <v>3</v>
      </c>
      <c r="K508" t="s">
        <v>1247</v>
      </c>
      <c r="L508">
        <v>1191</v>
      </c>
      <c r="N508">
        <v>1013</v>
      </c>
      <c r="O508" t="s">
        <v>878</v>
      </c>
      <c r="P508" t="s">
        <v>878</v>
      </c>
      <c r="Q508">
        <v>1</v>
      </c>
      <c r="W508">
        <v>0</v>
      </c>
      <c r="X508">
        <v>-1455644370</v>
      </c>
      <c r="Y508">
        <v>1.4880000000000002</v>
      </c>
      <c r="AA508">
        <v>0</v>
      </c>
      <c r="AB508">
        <v>0</v>
      </c>
      <c r="AC508">
        <v>0</v>
      </c>
      <c r="AD508">
        <v>78.55</v>
      </c>
      <c r="AE508">
        <v>0</v>
      </c>
      <c r="AF508">
        <v>0</v>
      </c>
      <c r="AG508">
        <v>0</v>
      </c>
      <c r="AH508">
        <v>12.92</v>
      </c>
      <c r="AI508">
        <v>1</v>
      </c>
      <c r="AJ508">
        <v>1</v>
      </c>
      <c r="AK508">
        <v>1</v>
      </c>
      <c r="AL508">
        <v>6.08</v>
      </c>
      <c r="AN508">
        <v>0</v>
      </c>
      <c r="AO508">
        <v>1</v>
      </c>
      <c r="AP508">
        <v>1</v>
      </c>
      <c r="AQ508">
        <v>0</v>
      </c>
      <c r="AR508">
        <v>0</v>
      </c>
      <c r="AS508" t="s">
        <v>3</v>
      </c>
      <c r="AT508">
        <v>1.86</v>
      </c>
      <c r="AU508" t="s">
        <v>545</v>
      </c>
      <c r="AV508">
        <v>1</v>
      </c>
      <c r="AW508">
        <v>2</v>
      </c>
      <c r="AX508">
        <v>39270522</v>
      </c>
      <c r="AY508">
        <v>1</v>
      </c>
      <c r="AZ508">
        <v>0</v>
      </c>
      <c r="BA508">
        <v>500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CX508">
        <f>Y508*Source!I264</f>
        <v>1.4880000000000002</v>
      </c>
      <c r="CY508">
        <f t="shared" si="72"/>
        <v>78.55</v>
      </c>
      <c r="CZ508">
        <f t="shared" si="73"/>
        <v>12.92</v>
      </c>
      <c r="DA508">
        <f t="shared" si="74"/>
        <v>6.08</v>
      </c>
      <c r="DB508">
        <v>0</v>
      </c>
    </row>
    <row r="509" spans="1:106" x14ac:dyDescent="0.2">
      <c r="A509">
        <f>ROW(Source!A264)</f>
        <v>264</v>
      </c>
      <c r="B509">
        <v>39269648</v>
      </c>
      <c r="C509">
        <v>39270516</v>
      </c>
      <c r="D509">
        <v>37519307</v>
      </c>
      <c r="E509">
        <v>1</v>
      </c>
      <c r="F509">
        <v>1</v>
      </c>
      <c r="G509">
        <v>1</v>
      </c>
      <c r="H509">
        <v>1</v>
      </c>
      <c r="I509" t="s">
        <v>1238</v>
      </c>
      <c r="J509" t="s">
        <v>3</v>
      </c>
      <c r="K509" t="s">
        <v>1239</v>
      </c>
      <c r="L509">
        <v>1191</v>
      </c>
      <c r="N509">
        <v>1013</v>
      </c>
      <c r="O509" t="s">
        <v>878</v>
      </c>
      <c r="P509" t="s">
        <v>878</v>
      </c>
      <c r="Q509">
        <v>1</v>
      </c>
      <c r="W509">
        <v>0</v>
      </c>
      <c r="X509">
        <v>1688654847</v>
      </c>
      <c r="Y509">
        <v>0.99199999999999999</v>
      </c>
      <c r="AA509">
        <v>0</v>
      </c>
      <c r="AB509">
        <v>0</v>
      </c>
      <c r="AC509">
        <v>0</v>
      </c>
      <c r="AD509">
        <v>62.08</v>
      </c>
      <c r="AE509">
        <v>0</v>
      </c>
      <c r="AF509">
        <v>0</v>
      </c>
      <c r="AG509">
        <v>0</v>
      </c>
      <c r="AH509">
        <v>10.210000000000001</v>
      </c>
      <c r="AI509">
        <v>1</v>
      </c>
      <c r="AJ509">
        <v>1</v>
      </c>
      <c r="AK509">
        <v>1</v>
      </c>
      <c r="AL509">
        <v>6.08</v>
      </c>
      <c r="AN509">
        <v>0</v>
      </c>
      <c r="AO509">
        <v>1</v>
      </c>
      <c r="AP509">
        <v>1</v>
      </c>
      <c r="AQ509">
        <v>0</v>
      </c>
      <c r="AR509">
        <v>0</v>
      </c>
      <c r="AS509" t="s">
        <v>3</v>
      </c>
      <c r="AT509">
        <v>1.24</v>
      </c>
      <c r="AU509" t="s">
        <v>545</v>
      </c>
      <c r="AV509">
        <v>1</v>
      </c>
      <c r="AW509">
        <v>2</v>
      </c>
      <c r="AX509">
        <v>39270523</v>
      </c>
      <c r="AY509">
        <v>1</v>
      </c>
      <c r="AZ509">
        <v>0</v>
      </c>
      <c r="BA509">
        <v>501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CX509">
        <f>Y509*Source!I264</f>
        <v>0.99199999999999999</v>
      </c>
      <c r="CY509">
        <f t="shared" si="72"/>
        <v>62.08</v>
      </c>
      <c r="CZ509">
        <f t="shared" si="73"/>
        <v>10.210000000000001</v>
      </c>
      <c r="DA509">
        <f t="shared" si="74"/>
        <v>6.08</v>
      </c>
      <c r="DB509">
        <v>0</v>
      </c>
    </row>
    <row r="510" spans="1:106" x14ac:dyDescent="0.2">
      <c r="A510">
        <f>ROW(Source!A264)</f>
        <v>264</v>
      </c>
      <c r="B510">
        <v>39269648</v>
      </c>
      <c r="C510">
        <v>39270516</v>
      </c>
      <c r="D510">
        <v>37515327</v>
      </c>
      <c r="E510">
        <v>1</v>
      </c>
      <c r="F510">
        <v>1</v>
      </c>
      <c r="G510">
        <v>1</v>
      </c>
      <c r="H510">
        <v>1</v>
      </c>
      <c r="I510" t="s">
        <v>1240</v>
      </c>
      <c r="J510" t="s">
        <v>3</v>
      </c>
      <c r="K510" t="s">
        <v>1241</v>
      </c>
      <c r="L510">
        <v>1191</v>
      </c>
      <c r="N510">
        <v>1013</v>
      </c>
      <c r="O510" t="s">
        <v>878</v>
      </c>
      <c r="P510" t="s">
        <v>878</v>
      </c>
      <c r="Q510">
        <v>1</v>
      </c>
      <c r="W510">
        <v>0</v>
      </c>
      <c r="X510">
        <v>1675274105</v>
      </c>
      <c r="Y510">
        <v>0.496</v>
      </c>
      <c r="AA510">
        <v>0</v>
      </c>
      <c r="AB510">
        <v>0</v>
      </c>
      <c r="AC510">
        <v>0</v>
      </c>
      <c r="AD510">
        <v>102.93</v>
      </c>
      <c r="AE510">
        <v>0</v>
      </c>
      <c r="AF510">
        <v>0</v>
      </c>
      <c r="AG510">
        <v>0</v>
      </c>
      <c r="AH510">
        <v>16.93</v>
      </c>
      <c r="AI510">
        <v>1</v>
      </c>
      <c r="AJ510">
        <v>1</v>
      </c>
      <c r="AK510">
        <v>1</v>
      </c>
      <c r="AL510">
        <v>6.08</v>
      </c>
      <c r="AN510">
        <v>0</v>
      </c>
      <c r="AO510">
        <v>1</v>
      </c>
      <c r="AP510">
        <v>1</v>
      </c>
      <c r="AQ510">
        <v>0</v>
      </c>
      <c r="AR510">
        <v>0</v>
      </c>
      <c r="AS510" t="s">
        <v>3</v>
      </c>
      <c r="AT510">
        <v>0.62</v>
      </c>
      <c r="AU510" t="s">
        <v>545</v>
      </c>
      <c r="AV510">
        <v>1</v>
      </c>
      <c r="AW510">
        <v>2</v>
      </c>
      <c r="AX510">
        <v>39270524</v>
      </c>
      <c r="AY510">
        <v>1</v>
      </c>
      <c r="AZ510">
        <v>0</v>
      </c>
      <c r="BA510">
        <v>502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CX510">
        <f>Y510*Source!I264</f>
        <v>0.496</v>
      </c>
      <c r="CY510">
        <f t="shared" si="72"/>
        <v>102.93</v>
      </c>
      <c r="CZ510">
        <f t="shared" si="73"/>
        <v>16.93</v>
      </c>
      <c r="DA510">
        <f t="shared" si="74"/>
        <v>6.08</v>
      </c>
      <c r="DB510">
        <v>0</v>
      </c>
    </row>
    <row r="511" spans="1:106" x14ac:dyDescent="0.2">
      <c r="A511">
        <f>ROW(Source!A264)</f>
        <v>264</v>
      </c>
      <c r="B511">
        <v>39269648</v>
      </c>
      <c r="C511">
        <v>39270516</v>
      </c>
      <c r="D511">
        <v>37355690</v>
      </c>
      <c r="E511">
        <v>1</v>
      </c>
      <c r="F511">
        <v>1</v>
      </c>
      <c r="G511">
        <v>1</v>
      </c>
      <c r="H511">
        <v>1</v>
      </c>
      <c r="I511" t="s">
        <v>1242</v>
      </c>
      <c r="J511" t="s">
        <v>3</v>
      </c>
      <c r="K511" t="s">
        <v>1243</v>
      </c>
      <c r="L511">
        <v>1191</v>
      </c>
      <c r="N511">
        <v>1013</v>
      </c>
      <c r="O511" t="s">
        <v>878</v>
      </c>
      <c r="P511" t="s">
        <v>878</v>
      </c>
      <c r="Q511">
        <v>1</v>
      </c>
      <c r="W511">
        <v>0</v>
      </c>
      <c r="X511">
        <v>-1481893445</v>
      </c>
      <c r="Y511">
        <v>0.99199999999999999</v>
      </c>
      <c r="AA511">
        <v>0</v>
      </c>
      <c r="AB511">
        <v>0</v>
      </c>
      <c r="AC511">
        <v>0</v>
      </c>
      <c r="AD511">
        <v>94.18</v>
      </c>
      <c r="AE511">
        <v>0</v>
      </c>
      <c r="AF511">
        <v>0</v>
      </c>
      <c r="AG511">
        <v>0</v>
      </c>
      <c r="AH511">
        <v>15.49</v>
      </c>
      <c r="AI511">
        <v>1</v>
      </c>
      <c r="AJ511">
        <v>1</v>
      </c>
      <c r="AK511">
        <v>1</v>
      </c>
      <c r="AL511">
        <v>6.08</v>
      </c>
      <c r="AN511">
        <v>0</v>
      </c>
      <c r="AO511">
        <v>1</v>
      </c>
      <c r="AP511">
        <v>1</v>
      </c>
      <c r="AQ511">
        <v>0</v>
      </c>
      <c r="AR511">
        <v>0</v>
      </c>
      <c r="AS511" t="s">
        <v>3</v>
      </c>
      <c r="AT511">
        <v>1.24</v>
      </c>
      <c r="AU511" t="s">
        <v>545</v>
      </c>
      <c r="AV511">
        <v>1</v>
      </c>
      <c r="AW511">
        <v>2</v>
      </c>
      <c r="AX511">
        <v>39270525</v>
      </c>
      <c r="AY511">
        <v>1</v>
      </c>
      <c r="AZ511">
        <v>0</v>
      </c>
      <c r="BA511">
        <v>503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CX511">
        <f>Y511*Source!I264</f>
        <v>0.99199999999999999</v>
      </c>
      <c r="CY511">
        <f t="shared" si="72"/>
        <v>94.18</v>
      </c>
      <c r="CZ511">
        <f t="shared" si="73"/>
        <v>15.49</v>
      </c>
      <c r="DA511">
        <f t="shared" si="74"/>
        <v>6.08</v>
      </c>
      <c r="DB511">
        <v>0</v>
      </c>
    </row>
    <row r="512" spans="1:106" x14ac:dyDescent="0.2">
      <c r="A512">
        <f>ROW(Source!A264)</f>
        <v>264</v>
      </c>
      <c r="B512">
        <v>39269648</v>
      </c>
      <c r="C512">
        <v>39270516</v>
      </c>
      <c r="D512">
        <v>37358467</v>
      </c>
      <c r="E512">
        <v>1</v>
      </c>
      <c r="F512">
        <v>1</v>
      </c>
      <c r="G512">
        <v>1</v>
      </c>
      <c r="H512">
        <v>1</v>
      </c>
      <c r="I512" t="s">
        <v>1244</v>
      </c>
      <c r="J512" t="s">
        <v>3</v>
      </c>
      <c r="K512" t="s">
        <v>1245</v>
      </c>
      <c r="L512">
        <v>1191</v>
      </c>
      <c r="N512">
        <v>1013</v>
      </c>
      <c r="O512" t="s">
        <v>878</v>
      </c>
      <c r="P512" t="s">
        <v>878</v>
      </c>
      <c r="Q512">
        <v>1</v>
      </c>
      <c r="W512">
        <v>0</v>
      </c>
      <c r="X512">
        <v>1658205574</v>
      </c>
      <c r="Y512">
        <v>0.99199999999999999</v>
      </c>
      <c r="AA512">
        <v>0</v>
      </c>
      <c r="AB512">
        <v>0</v>
      </c>
      <c r="AC512">
        <v>0</v>
      </c>
      <c r="AD512">
        <v>85.67</v>
      </c>
      <c r="AE512">
        <v>0</v>
      </c>
      <c r="AF512">
        <v>0</v>
      </c>
      <c r="AG512">
        <v>0</v>
      </c>
      <c r="AH512">
        <v>14.09</v>
      </c>
      <c r="AI512">
        <v>1</v>
      </c>
      <c r="AJ512">
        <v>1</v>
      </c>
      <c r="AK512">
        <v>1</v>
      </c>
      <c r="AL512">
        <v>6.08</v>
      </c>
      <c r="AN512">
        <v>0</v>
      </c>
      <c r="AO512">
        <v>1</v>
      </c>
      <c r="AP512">
        <v>1</v>
      </c>
      <c r="AQ512">
        <v>0</v>
      </c>
      <c r="AR512">
        <v>0</v>
      </c>
      <c r="AS512" t="s">
        <v>3</v>
      </c>
      <c r="AT512">
        <v>1.24</v>
      </c>
      <c r="AU512" t="s">
        <v>545</v>
      </c>
      <c r="AV512">
        <v>1</v>
      </c>
      <c r="AW512">
        <v>2</v>
      </c>
      <c r="AX512">
        <v>39270526</v>
      </c>
      <c r="AY512">
        <v>1</v>
      </c>
      <c r="AZ512">
        <v>0</v>
      </c>
      <c r="BA512">
        <v>504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CX512">
        <f>Y512*Source!I264</f>
        <v>0.99199999999999999</v>
      </c>
      <c r="CY512">
        <f t="shared" si="72"/>
        <v>85.67</v>
      </c>
      <c r="CZ512">
        <f t="shared" si="73"/>
        <v>14.09</v>
      </c>
      <c r="DA512">
        <f t="shared" si="74"/>
        <v>6.08</v>
      </c>
      <c r="DB512">
        <v>0</v>
      </c>
    </row>
    <row r="513" spans="1:106" x14ac:dyDescent="0.2">
      <c r="A513">
        <f>ROW(Source!A265)</f>
        <v>265</v>
      </c>
      <c r="B513">
        <v>39269648</v>
      </c>
      <c r="C513">
        <v>39270527</v>
      </c>
      <c r="D513">
        <v>37520241</v>
      </c>
      <c r="E513">
        <v>1</v>
      </c>
      <c r="F513">
        <v>1</v>
      </c>
      <c r="G513">
        <v>1</v>
      </c>
      <c r="H513">
        <v>1</v>
      </c>
      <c r="I513" t="s">
        <v>1246</v>
      </c>
      <c r="J513" t="s">
        <v>3</v>
      </c>
      <c r="K513" t="s">
        <v>1247</v>
      </c>
      <c r="L513">
        <v>1191</v>
      </c>
      <c r="N513">
        <v>1013</v>
      </c>
      <c r="O513" t="s">
        <v>878</v>
      </c>
      <c r="P513" t="s">
        <v>878</v>
      </c>
      <c r="Q513">
        <v>1</v>
      </c>
      <c r="W513">
        <v>0</v>
      </c>
      <c r="X513">
        <v>-1455644370</v>
      </c>
      <c r="Y513">
        <v>2.5280000000000005</v>
      </c>
      <c r="AA513">
        <v>0</v>
      </c>
      <c r="AB513">
        <v>0</v>
      </c>
      <c r="AC513">
        <v>0</v>
      </c>
      <c r="AD513">
        <v>78.55</v>
      </c>
      <c r="AE513">
        <v>0</v>
      </c>
      <c r="AF513">
        <v>0</v>
      </c>
      <c r="AG513">
        <v>0</v>
      </c>
      <c r="AH513">
        <v>12.92</v>
      </c>
      <c r="AI513">
        <v>1</v>
      </c>
      <c r="AJ513">
        <v>1</v>
      </c>
      <c r="AK513">
        <v>1</v>
      </c>
      <c r="AL513">
        <v>6.08</v>
      </c>
      <c r="AN513">
        <v>0</v>
      </c>
      <c r="AO513">
        <v>1</v>
      </c>
      <c r="AP513">
        <v>1</v>
      </c>
      <c r="AQ513">
        <v>0</v>
      </c>
      <c r="AR513">
        <v>0</v>
      </c>
      <c r="AS513" t="s">
        <v>3</v>
      </c>
      <c r="AT513">
        <v>3.16</v>
      </c>
      <c r="AU513" t="s">
        <v>545</v>
      </c>
      <c r="AV513">
        <v>1</v>
      </c>
      <c r="AW513">
        <v>2</v>
      </c>
      <c r="AX513">
        <v>39270533</v>
      </c>
      <c r="AY513">
        <v>1</v>
      </c>
      <c r="AZ513">
        <v>0</v>
      </c>
      <c r="BA513">
        <v>505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CX513">
        <f>Y513*Source!I265</f>
        <v>2.5280000000000005</v>
      </c>
      <c r="CY513">
        <f t="shared" si="72"/>
        <v>78.55</v>
      </c>
      <c r="CZ513">
        <f t="shared" si="73"/>
        <v>12.92</v>
      </c>
      <c r="DA513">
        <f t="shared" si="74"/>
        <v>6.08</v>
      </c>
      <c r="DB513">
        <v>0</v>
      </c>
    </row>
    <row r="514" spans="1:106" x14ac:dyDescent="0.2">
      <c r="A514">
        <f>ROW(Source!A265)</f>
        <v>265</v>
      </c>
      <c r="B514">
        <v>39269648</v>
      </c>
      <c r="C514">
        <v>39270527</v>
      </c>
      <c r="D514">
        <v>37519307</v>
      </c>
      <c r="E514">
        <v>1</v>
      </c>
      <c r="F514">
        <v>1</v>
      </c>
      <c r="G514">
        <v>1</v>
      </c>
      <c r="H514">
        <v>1</v>
      </c>
      <c r="I514" t="s">
        <v>1238</v>
      </c>
      <c r="J514" t="s">
        <v>3</v>
      </c>
      <c r="K514" t="s">
        <v>1239</v>
      </c>
      <c r="L514">
        <v>1191</v>
      </c>
      <c r="N514">
        <v>1013</v>
      </c>
      <c r="O514" t="s">
        <v>878</v>
      </c>
      <c r="P514" t="s">
        <v>878</v>
      </c>
      <c r="Q514">
        <v>1</v>
      </c>
      <c r="W514">
        <v>0</v>
      </c>
      <c r="X514">
        <v>1688654847</v>
      </c>
      <c r="Y514">
        <v>1.6879999999999999</v>
      </c>
      <c r="AA514">
        <v>0</v>
      </c>
      <c r="AB514">
        <v>0</v>
      </c>
      <c r="AC514">
        <v>0</v>
      </c>
      <c r="AD514">
        <v>62.08</v>
      </c>
      <c r="AE514">
        <v>0</v>
      </c>
      <c r="AF514">
        <v>0</v>
      </c>
      <c r="AG514">
        <v>0</v>
      </c>
      <c r="AH514">
        <v>10.210000000000001</v>
      </c>
      <c r="AI514">
        <v>1</v>
      </c>
      <c r="AJ514">
        <v>1</v>
      </c>
      <c r="AK514">
        <v>1</v>
      </c>
      <c r="AL514">
        <v>6.08</v>
      </c>
      <c r="AN514">
        <v>0</v>
      </c>
      <c r="AO514">
        <v>1</v>
      </c>
      <c r="AP514">
        <v>1</v>
      </c>
      <c r="AQ514">
        <v>0</v>
      </c>
      <c r="AR514">
        <v>0</v>
      </c>
      <c r="AS514" t="s">
        <v>3</v>
      </c>
      <c r="AT514">
        <v>2.11</v>
      </c>
      <c r="AU514" t="s">
        <v>545</v>
      </c>
      <c r="AV514">
        <v>1</v>
      </c>
      <c r="AW514">
        <v>2</v>
      </c>
      <c r="AX514">
        <v>39270534</v>
      </c>
      <c r="AY514">
        <v>1</v>
      </c>
      <c r="AZ514">
        <v>0</v>
      </c>
      <c r="BA514">
        <v>506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CX514">
        <f>Y514*Source!I265</f>
        <v>1.6879999999999999</v>
      </c>
      <c r="CY514">
        <f t="shared" si="72"/>
        <v>62.08</v>
      </c>
      <c r="CZ514">
        <f t="shared" si="73"/>
        <v>10.210000000000001</v>
      </c>
      <c r="DA514">
        <f t="shared" si="74"/>
        <v>6.08</v>
      </c>
      <c r="DB514">
        <v>0</v>
      </c>
    </row>
    <row r="515" spans="1:106" x14ac:dyDescent="0.2">
      <c r="A515">
        <f>ROW(Source!A265)</f>
        <v>265</v>
      </c>
      <c r="B515">
        <v>39269648</v>
      </c>
      <c r="C515">
        <v>39270527</v>
      </c>
      <c r="D515">
        <v>37515327</v>
      </c>
      <c r="E515">
        <v>1</v>
      </c>
      <c r="F515">
        <v>1</v>
      </c>
      <c r="G515">
        <v>1</v>
      </c>
      <c r="H515">
        <v>1</v>
      </c>
      <c r="I515" t="s">
        <v>1240</v>
      </c>
      <c r="J515" t="s">
        <v>3</v>
      </c>
      <c r="K515" t="s">
        <v>1241</v>
      </c>
      <c r="L515">
        <v>1191</v>
      </c>
      <c r="N515">
        <v>1013</v>
      </c>
      <c r="O515" t="s">
        <v>878</v>
      </c>
      <c r="P515" t="s">
        <v>878</v>
      </c>
      <c r="Q515">
        <v>1</v>
      </c>
      <c r="W515">
        <v>0</v>
      </c>
      <c r="X515">
        <v>1675274105</v>
      </c>
      <c r="Y515">
        <v>0.84000000000000008</v>
      </c>
      <c r="AA515">
        <v>0</v>
      </c>
      <c r="AB515">
        <v>0</v>
      </c>
      <c r="AC515">
        <v>0</v>
      </c>
      <c r="AD515">
        <v>102.93</v>
      </c>
      <c r="AE515">
        <v>0</v>
      </c>
      <c r="AF515">
        <v>0</v>
      </c>
      <c r="AG515">
        <v>0</v>
      </c>
      <c r="AH515">
        <v>16.93</v>
      </c>
      <c r="AI515">
        <v>1</v>
      </c>
      <c r="AJ515">
        <v>1</v>
      </c>
      <c r="AK515">
        <v>1</v>
      </c>
      <c r="AL515">
        <v>6.08</v>
      </c>
      <c r="AN515">
        <v>0</v>
      </c>
      <c r="AO515">
        <v>1</v>
      </c>
      <c r="AP515">
        <v>1</v>
      </c>
      <c r="AQ515">
        <v>0</v>
      </c>
      <c r="AR515">
        <v>0</v>
      </c>
      <c r="AS515" t="s">
        <v>3</v>
      </c>
      <c r="AT515">
        <v>1.05</v>
      </c>
      <c r="AU515" t="s">
        <v>545</v>
      </c>
      <c r="AV515">
        <v>1</v>
      </c>
      <c r="AW515">
        <v>2</v>
      </c>
      <c r="AX515">
        <v>39270535</v>
      </c>
      <c r="AY515">
        <v>1</v>
      </c>
      <c r="AZ515">
        <v>0</v>
      </c>
      <c r="BA515">
        <v>507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CX515">
        <f>Y515*Source!I265</f>
        <v>0.84000000000000008</v>
      </c>
      <c r="CY515">
        <f t="shared" si="72"/>
        <v>102.93</v>
      </c>
      <c r="CZ515">
        <f t="shared" si="73"/>
        <v>16.93</v>
      </c>
      <c r="DA515">
        <f t="shared" si="74"/>
        <v>6.08</v>
      </c>
      <c r="DB515">
        <v>0</v>
      </c>
    </row>
    <row r="516" spans="1:106" x14ac:dyDescent="0.2">
      <c r="A516">
        <f>ROW(Source!A265)</f>
        <v>265</v>
      </c>
      <c r="B516">
        <v>39269648</v>
      </c>
      <c r="C516">
        <v>39270527</v>
      </c>
      <c r="D516">
        <v>37355690</v>
      </c>
      <c r="E516">
        <v>1</v>
      </c>
      <c r="F516">
        <v>1</v>
      </c>
      <c r="G516">
        <v>1</v>
      </c>
      <c r="H516">
        <v>1</v>
      </c>
      <c r="I516" t="s">
        <v>1242</v>
      </c>
      <c r="J516" t="s">
        <v>3</v>
      </c>
      <c r="K516" t="s">
        <v>1243</v>
      </c>
      <c r="L516">
        <v>1191</v>
      </c>
      <c r="N516">
        <v>1013</v>
      </c>
      <c r="O516" t="s">
        <v>878</v>
      </c>
      <c r="P516" t="s">
        <v>878</v>
      </c>
      <c r="Q516">
        <v>1</v>
      </c>
      <c r="W516">
        <v>0</v>
      </c>
      <c r="X516">
        <v>-1481893445</v>
      </c>
      <c r="Y516">
        <v>1.6879999999999999</v>
      </c>
      <c r="AA516">
        <v>0</v>
      </c>
      <c r="AB516">
        <v>0</v>
      </c>
      <c r="AC516">
        <v>0</v>
      </c>
      <c r="AD516">
        <v>94.18</v>
      </c>
      <c r="AE516">
        <v>0</v>
      </c>
      <c r="AF516">
        <v>0</v>
      </c>
      <c r="AG516">
        <v>0</v>
      </c>
      <c r="AH516">
        <v>15.49</v>
      </c>
      <c r="AI516">
        <v>1</v>
      </c>
      <c r="AJ516">
        <v>1</v>
      </c>
      <c r="AK516">
        <v>1</v>
      </c>
      <c r="AL516">
        <v>6.08</v>
      </c>
      <c r="AN516">
        <v>0</v>
      </c>
      <c r="AO516">
        <v>1</v>
      </c>
      <c r="AP516">
        <v>1</v>
      </c>
      <c r="AQ516">
        <v>0</v>
      </c>
      <c r="AR516">
        <v>0</v>
      </c>
      <c r="AS516" t="s">
        <v>3</v>
      </c>
      <c r="AT516">
        <v>2.11</v>
      </c>
      <c r="AU516" t="s">
        <v>545</v>
      </c>
      <c r="AV516">
        <v>1</v>
      </c>
      <c r="AW516">
        <v>2</v>
      </c>
      <c r="AX516">
        <v>39270536</v>
      </c>
      <c r="AY516">
        <v>1</v>
      </c>
      <c r="AZ516">
        <v>0</v>
      </c>
      <c r="BA516">
        <v>508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CX516">
        <f>Y516*Source!I265</f>
        <v>1.6879999999999999</v>
      </c>
      <c r="CY516">
        <f t="shared" si="72"/>
        <v>94.18</v>
      </c>
      <c r="CZ516">
        <f t="shared" si="73"/>
        <v>15.49</v>
      </c>
      <c r="DA516">
        <f t="shared" si="74"/>
        <v>6.08</v>
      </c>
      <c r="DB516">
        <v>0</v>
      </c>
    </row>
    <row r="517" spans="1:106" x14ac:dyDescent="0.2">
      <c r="A517">
        <f>ROW(Source!A265)</f>
        <v>265</v>
      </c>
      <c r="B517">
        <v>39269648</v>
      </c>
      <c r="C517">
        <v>39270527</v>
      </c>
      <c r="D517">
        <v>37358467</v>
      </c>
      <c r="E517">
        <v>1</v>
      </c>
      <c r="F517">
        <v>1</v>
      </c>
      <c r="G517">
        <v>1</v>
      </c>
      <c r="H517">
        <v>1</v>
      </c>
      <c r="I517" t="s">
        <v>1244</v>
      </c>
      <c r="J517" t="s">
        <v>3</v>
      </c>
      <c r="K517" t="s">
        <v>1245</v>
      </c>
      <c r="L517">
        <v>1191</v>
      </c>
      <c r="N517">
        <v>1013</v>
      </c>
      <c r="O517" t="s">
        <v>878</v>
      </c>
      <c r="P517" t="s">
        <v>878</v>
      </c>
      <c r="Q517">
        <v>1</v>
      </c>
      <c r="W517">
        <v>0</v>
      </c>
      <c r="X517">
        <v>1658205574</v>
      </c>
      <c r="Y517">
        <v>1.6879999999999999</v>
      </c>
      <c r="AA517">
        <v>0</v>
      </c>
      <c r="AB517">
        <v>0</v>
      </c>
      <c r="AC517">
        <v>0</v>
      </c>
      <c r="AD517">
        <v>85.67</v>
      </c>
      <c r="AE517">
        <v>0</v>
      </c>
      <c r="AF517">
        <v>0</v>
      </c>
      <c r="AG517">
        <v>0</v>
      </c>
      <c r="AH517">
        <v>14.09</v>
      </c>
      <c r="AI517">
        <v>1</v>
      </c>
      <c r="AJ517">
        <v>1</v>
      </c>
      <c r="AK517">
        <v>1</v>
      </c>
      <c r="AL517">
        <v>6.08</v>
      </c>
      <c r="AN517">
        <v>0</v>
      </c>
      <c r="AO517">
        <v>1</v>
      </c>
      <c r="AP517">
        <v>1</v>
      </c>
      <c r="AQ517">
        <v>0</v>
      </c>
      <c r="AR517">
        <v>0</v>
      </c>
      <c r="AS517" t="s">
        <v>3</v>
      </c>
      <c r="AT517">
        <v>2.11</v>
      </c>
      <c r="AU517" t="s">
        <v>545</v>
      </c>
      <c r="AV517">
        <v>1</v>
      </c>
      <c r="AW517">
        <v>2</v>
      </c>
      <c r="AX517">
        <v>39270537</v>
      </c>
      <c r="AY517">
        <v>1</v>
      </c>
      <c r="AZ517">
        <v>0</v>
      </c>
      <c r="BA517">
        <v>509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CX517">
        <f>Y517*Source!I265</f>
        <v>1.6879999999999999</v>
      </c>
      <c r="CY517">
        <f t="shared" si="72"/>
        <v>85.67</v>
      </c>
      <c r="CZ517">
        <f t="shared" si="73"/>
        <v>14.09</v>
      </c>
      <c r="DA517">
        <f t="shared" si="74"/>
        <v>6.08</v>
      </c>
      <c r="DB517">
        <v>0</v>
      </c>
    </row>
    <row r="518" spans="1:106" x14ac:dyDescent="0.2">
      <c r="A518">
        <f>ROW(Source!A266)</f>
        <v>266</v>
      </c>
      <c r="B518">
        <v>39269648</v>
      </c>
      <c r="C518">
        <v>39270538</v>
      </c>
      <c r="D518">
        <v>37520241</v>
      </c>
      <c r="E518">
        <v>1</v>
      </c>
      <c r="F518">
        <v>1</v>
      </c>
      <c r="G518">
        <v>1</v>
      </c>
      <c r="H518">
        <v>1</v>
      </c>
      <c r="I518" t="s">
        <v>1246</v>
      </c>
      <c r="J518" t="s">
        <v>3</v>
      </c>
      <c r="K518" t="s">
        <v>1247</v>
      </c>
      <c r="L518">
        <v>1191</v>
      </c>
      <c r="N518">
        <v>1013</v>
      </c>
      <c r="O518" t="s">
        <v>878</v>
      </c>
      <c r="P518" t="s">
        <v>878</v>
      </c>
      <c r="Q518">
        <v>1</v>
      </c>
      <c r="W518">
        <v>0</v>
      </c>
      <c r="X518">
        <v>-1455644370</v>
      </c>
      <c r="Y518">
        <v>0.23199999999999998</v>
      </c>
      <c r="AA518">
        <v>0</v>
      </c>
      <c r="AB518">
        <v>0</v>
      </c>
      <c r="AC518">
        <v>0</v>
      </c>
      <c r="AD518">
        <v>78.55</v>
      </c>
      <c r="AE518">
        <v>0</v>
      </c>
      <c r="AF518">
        <v>0</v>
      </c>
      <c r="AG518">
        <v>0</v>
      </c>
      <c r="AH518">
        <v>12.92</v>
      </c>
      <c r="AI518">
        <v>1</v>
      </c>
      <c r="AJ518">
        <v>1</v>
      </c>
      <c r="AK518">
        <v>1</v>
      </c>
      <c r="AL518">
        <v>6.08</v>
      </c>
      <c r="AN518">
        <v>0</v>
      </c>
      <c r="AO518">
        <v>1</v>
      </c>
      <c r="AP518">
        <v>1</v>
      </c>
      <c r="AQ518">
        <v>0</v>
      </c>
      <c r="AR518">
        <v>0</v>
      </c>
      <c r="AS518" t="s">
        <v>3</v>
      </c>
      <c r="AT518">
        <v>0.28999999999999998</v>
      </c>
      <c r="AU518" t="s">
        <v>545</v>
      </c>
      <c r="AV518">
        <v>1</v>
      </c>
      <c r="AW518">
        <v>2</v>
      </c>
      <c r="AX518">
        <v>39270544</v>
      </c>
      <c r="AY518">
        <v>1</v>
      </c>
      <c r="AZ518">
        <v>0</v>
      </c>
      <c r="BA518">
        <v>510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CX518">
        <f>Y518*Source!I266</f>
        <v>0.23199999999999998</v>
      </c>
      <c r="CY518">
        <f t="shared" si="72"/>
        <v>78.55</v>
      </c>
      <c r="CZ518">
        <f t="shared" si="73"/>
        <v>12.92</v>
      </c>
      <c r="DA518">
        <f t="shared" si="74"/>
        <v>6.08</v>
      </c>
      <c r="DB518">
        <v>0</v>
      </c>
    </row>
    <row r="519" spans="1:106" x14ac:dyDescent="0.2">
      <c r="A519">
        <f>ROW(Source!A266)</f>
        <v>266</v>
      </c>
      <c r="B519">
        <v>39269648</v>
      </c>
      <c r="C519">
        <v>39270538</v>
      </c>
      <c r="D519">
        <v>37519307</v>
      </c>
      <c r="E519">
        <v>1</v>
      </c>
      <c r="F519">
        <v>1</v>
      </c>
      <c r="G519">
        <v>1</v>
      </c>
      <c r="H519">
        <v>1</v>
      </c>
      <c r="I519" t="s">
        <v>1238</v>
      </c>
      <c r="J519" t="s">
        <v>3</v>
      </c>
      <c r="K519" t="s">
        <v>1239</v>
      </c>
      <c r="L519">
        <v>1191</v>
      </c>
      <c r="N519">
        <v>1013</v>
      </c>
      <c r="O519" t="s">
        <v>878</v>
      </c>
      <c r="P519" t="s">
        <v>878</v>
      </c>
      <c r="Q519">
        <v>1</v>
      </c>
      <c r="W519">
        <v>0</v>
      </c>
      <c r="X519">
        <v>1688654847</v>
      </c>
      <c r="Y519">
        <v>0.68800000000000006</v>
      </c>
      <c r="AA519">
        <v>0</v>
      </c>
      <c r="AB519">
        <v>0</v>
      </c>
      <c r="AC519">
        <v>0</v>
      </c>
      <c r="AD519">
        <v>62.08</v>
      </c>
      <c r="AE519">
        <v>0</v>
      </c>
      <c r="AF519">
        <v>0</v>
      </c>
      <c r="AG519">
        <v>0</v>
      </c>
      <c r="AH519">
        <v>10.210000000000001</v>
      </c>
      <c r="AI519">
        <v>1</v>
      </c>
      <c r="AJ519">
        <v>1</v>
      </c>
      <c r="AK519">
        <v>1</v>
      </c>
      <c r="AL519">
        <v>6.08</v>
      </c>
      <c r="AN519">
        <v>0</v>
      </c>
      <c r="AO519">
        <v>1</v>
      </c>
      <c r="AP519">
        <v>1</v>
      </c>
      <c r="AQ519">
        <v>0</v>
      </c>
      <c r="AR519">
        <v>0</v>
      </c>
      <c r="AS519" t="s">
        <v>3</v>
      </c>
      <c r="AT519">
        <v>0.86</v>
      </c>
      <c r="AU519" t="s">
        <v>545</v>
      </c>
      <c r="AV519">
        <v>1</v>
      </c>
      <c r="AW519">
        <v>2</v>
      </c>
      <c r="AX519">
        <v>39270545</v>
      </c>
      <c r="AY519">
        <v>1</v>
      </c>
      <c r="AZ519">
        <v>0</v>
      </c>
      <c r="BA519">
        <v>511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CX519">
        <f>Y519*Source!I266</f>
        <v>0.68800000000000006</v>
      </c>
      <c r="CY519">
        <f t="shared" si="72"/>
        <v>62.08</v>
      </c>
      <c r="CZ519">
        <f t="shared" si="73"/>
        <v>10.210000000000001</v>
      </c>
      <c r="DA519">
        <f t="shared" si="74"/>
        <v>6.08</v>
      </c>
      <c r="DB519">
        <v>0</v>
      </c>
    </row>
    <row r="520" spans="1:106" x14ac:dyDescent="0.2">
      <c r="A520">
        <f>ROW(Source!A266)</f>
        <v>266</v>
      </c>
      <c r="B520">
        <v>39269648</v>
      </c>
      <c r="C520">
        <v>39270538</v>
      </c>
      <c r="D520">
        <v>37515327</v>
      </c>
      <c r="E520">
        <v>1</v>
      </c>
      <c r="F520">
        <v>1</v>
      </c>
      <c r="G520">
        <v>1</v>
      </c>
      <c r="H520">
        <v>1</v>
      </c>
      <c r="I520" t="s">
        <v>1240</v>
      </c>
      <c r="J520" t="s">
        <v>3</v>
      </c>
      <c r="K520" t="s">
        <v>1241</v>
      </c>
      <c r="L520">
        <v>1191</v>
      </c>
      <c r="N520">
        <v>1013</v>
      </c>
      <c r="O520" t="s">
        <v>878</v>
      </c>
      <c r="P520" t="s">
        <v>878</v>
      </c>
      <c r="Q520">
        <v>1</v>
      </c>
      <c r="W520">
        <v>0</v>
      </c>
      <c r="X520">
        <v>1675274105</v>
      </c>
      <c r="Y520">
        <v>0.23199999999999998</v>
      </c>
      <c r="AA520">
        <v>0</v>
      </c>
      <c r="AB520">
        <v>0</v>
      </c>
      <c r="AC520">
        <v>0</v>
      </c>
      <c r="AD520">
        <v>102.93</v>
      </c>
      <c r="AE520">
        <v>0</v>
      </c>
      <c r="AF520">
        <v>0</v>
      </c>
      <c r="AG520">
        <v>0</v>
      </c>
      <c r="AH520">
        <v>16.93</v>
      </c>
      <c r="AI520">
        <v>1</v>
      </c>
      <c r="AJ520">
        <v>1</v>
      </c>
      <c r="AK520">
        <v>1</v>
      </c>
      <c r="AL520">
        <v>6.08</v>
      </c>
      <c r="AN520">
        <v>0</v>
      </c>
      <c r="AO520">
        <v>1</v>
      </c>
      <c r="AP520">
        <v>1</v>
      </c>
      <c r="AQ520">
        <v>0</v>
      </c>
      <c r="AR520">
        <v>0</v>
      </c>
      <c r="AS520" t="s">
        <v>3</v>
      </c>
      <c r="AT520">
        <v>0.28999999999999998</v>
      </c>
      <c r="AU520" t="s">
        <v>545</v>
      </c>
      <c r="AV520">
        <v>1</v>
      </c>
      <c r="AW520">
        <v>2</v>
      </c>
      <c r="AX520">
        <v>39270546</v>
      </c>
      <c r="AY520">
        <v>1</v>
      </c>
      <c r="AZ520">
        <v>0</v>
      </c>
      <c r="BA520">
        <v>512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CX520">
        <f>Y520*Source!I266</f>
        <v>0.23199999999999998</v>
      </c>
      <c r="CY520">
        <f t="shared" si="72"/>
        <v>102.93</v>
      </c>
      <c r="CZ520">
        <f t="shared" si="73"/>
        <v>16.93</v>
      </c>
      <c r="DA520">
        <f t="shared" si="74"/>
        <v>6.08</v>
      </c>
      <c r="DB520">
        <v>0</v>
      </c>
    </row>
    <row r="521" spans="1:106" x14ac:dyDescent="0.2">
      <c r="A521">
        <f>ROW(Source!A266)</f>
        <v>266</v>
      </c>
      <c r="B521">
        <v>39269648</v>
      </c>
      <c r="C521">
        <v>39270538</v>
      </c>
      <c r="D521">
        <v>37355690</v>
      </c>
      <c r="E521">
        <v>1</v>
      </c>
      <c r="F521">
        <v>1</v>
      </c>
      <c r="G521">
        <v>1</v>
      </c>
      <c r="H521">
        <v>1</v>
      </c>
      <c r="I521" t="s">
        <v>1242</v>
      </c>
      <c r="J521" t="s">
        <v>3</v>
      </c>
      <c r="K521" t="s">
        <v>1243</v>
      </c>
      <c r="L521">
        <v>1191</v>
      </c>
      <c r="N521">
        <v>1013</v>
      </c>
      <c r="O521" t="s">
        <v>878</v>
      </c>
      <c r="P521" t="s">
        <v>878</v>
      </c>
      <c r="Q521">
        <v>1</v>
      </c>
      <c r="W521">
        <v>0</v>
      </c>
      <c r="X521">
        <v>-1481893445</v>
      </c>
      <c r="Y521">
        <v>0.57599999999999996</v>
      </c>
      <c r="AA521">
        <v>0</v>
      </c>
      <c r="AB521">
        <v>0</v>
      </c>
      <c r="AC521">
        <v>0</v>
      </c>
      <c r="AD521">
        <v>94.18</v>
      </c>
      <c r="AE521">
        <v>0</v>
      </c>
      <c r="AF521">
        <v>0</v>
      </c>
      <c r="AG521">
        <v>0</v>
      </c>
      <c r="AH521">
        <v>15.49</v>
      </c>
      <c r="AI521">
        <v>1</v>
      </c>
      <c r="AJ521">
        <v>1</v>
      </c>
      <c r="AK521">
        <v>1</v>
      </c>
      <c r="AL521">
        <v>6.08</v>
      </c>
      <c r="AN521">
        <v>0</v>
      </c>
      <c r="AO521">
        <v>1</v>
      </c>
      <c r="AP521">
        <v>1</v>
      </c>
      <c r="AQ521">
        <v>0</v>
      </c>
      <c r="AR521">
        <v>0</v>
      </c>
      <c r="AS521" t="s">
        <v>3</v>
      </c>
      <c r="AT521">
        <v>0.72</v>
      </c>
      <c r="AU521" t="s">
        <v>545</v>
      </c>
      <c r="AV521">
        <v>1</v>
      </c>
      <c r="AW521">
        <v>2</v>
      </c>
      <c r="AX521">
        <v>39270547</v>
      </c>
      <c r="AY521">
        <v>1</v>
      </c>
      <c r="AZ521">
        <v>0</v>
      </c>
      <c r="BA521">
        <v>513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CX521">
        <f>Y521*Source!I266</f>
        <v>0.57599999999999996</v>
      </c>
      <c r="CY521">
        <f t="shared" si="72"/>
        <v>94.18</v>
      </c>
      <c r="CZ521">
        <f t="shared" si="73"/>
        <v>15.49</v>
      </c>
      <c r="DA521">
        <f t="shared" si="74"/>
        <v>6.08</v>
      </c>
      <c r="DB521">
        <v>0</v>
      </c>
    </row>
    <row r="522" spans="1:106" x14ac:dyDescent="0.2">
      <c r="A522">
        <f>ROW(Source!A266)</f>
        <v>266</v>
      </c>
      <c r="B522">
        <v>39269648</v>
      </c>
      <c r="C522">
        <v>39270538</v>
      </c>
      <c r="D522">
        <v>37515375</v>
      </c>
      <c r="E522">
        <v>1</v>
      </c>
      <c r="F522">
        <v>1</v>
      </c>
      <c r="G522">
        <v>1</v>
      </c>
      <c r="H522">
        <v>1</v>
      </c>
      <c r="I522" t="s">
        <v>1248</v>
      </c>
      <c r="J522" t="s">
        <v>3</v>
      </c>
      <c r="K522" t="s">
        <v>1249</v>
      </c>
      <c r="L522">
        <v>1191</v>
      </c>
      <c r="N522">
        <v>1013</v>
      </c>
      <c r="O522" t="s">
        <v>878</v>
      </c>
      <c r="P522" t="s">
        <v>878</v>
      </c>
      <c r="Q522">
        <v>1</v>
      </c>
      <c r="W522">
        <v>0</v>
      </c>
      <c r="X522">
        <v>848708738</v>
      </c>
      <c r="Y522">
        <v>0.57599999999999996</v>
      </c>
      <c r="AA522">
        <v>0</v>
      </c>
      <c r="AB522">
        <v>0</v>
      </c>
      <c r="AC522">
        <v>0</v>
      </c>
      <c r="AD522">
        <v>77.16</v>
      </c>
      <c r="AE522">
        <v>0</v>
      </c>
      <c r="AF522">
        <v>0</v>
      </c>
      <c r="AG522">
        <v>0</v>
      </c>
      <c r="AH522">
        <v>12.69</v>
      </c>
      <c r="AI522">
        <v>1</v>
      </c>
      <c r="AJ522">
        <v>1</v>
      </c>
      <c r="AK522">
        <v>1</v>
      </c>
      <c r="AL522">
        <v>6.08</v>
      </c>
      <c r="AN522">
        <v>0</v>
      </c>
      <c r="AO522">
        <v>1</v>
      </c>
      <c r="AP522">
        <v>1</v>
      </c>
      <c r="AQ522">
        <v>0</v>
      </c>
      <c r="AR522">
        <v>0</v>
      </c>
      <c r="AS522" t="s">
        <v>3</v>
      </c>
      <c r="AT522">
        <v>0.72</v>
      </c>
      <c r="AU522" t="s">
        <v>545</v>
      </c>
      <c r="AV522">
        <v>1</v>
      </c>
      <c r="AW522">
        <v>2</v>
      </c>
      <c r="AX522">
        <v>39270548</v>
      </c>
      <c r="AY522">
        <v>1</v>
      </c>
      <c r="AZ522">
        <v>0</v>
      </c>
      <c r="BA522">
        <v>514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CX522">
        <f>Y522*Source!I266</f>
        <v>0.57599999999999996</v>
      </c>
      <c r="CY522">
        <f t="shared" si="72"/>
        <v>77.16</v>
      </c>
      <c r="CZ522">
        <f t="shared" si="73"/>
        <v>12.69</v>
      </c>
      <c r="DA522">
        <f t="shared" si="74"/>
        <v>6.08</v>
      </c>
      <c r="DB522">
        <v>0</v>
      </c>
    </row>
    <row r="523" spans="1:106" x14ac:dyDescent="0.2">
      <c r="A523">
        <f>ROW(Source!A267)</f>
        <v>267</v>
      </c>
      <c r="B523">
        <v>39269648</v>
      </c>
      <c r="C523">
        <v>39270549</v>
      </c>
      <c r="D523">
        <v>37519679</v>
      </c>
      <c r="E523">
        <v>1</v>
      </c>
      <c r="F523">
        <v>1</v>
      </c>
      <c r="G523">
        <v>1</v>
      </c>
      <c r="H523">
        <v>1</v>
      </c>
      <c r="I523" t="s">
        <v>1138</v>
      </c>
      <c r="J523" t="s">
        <v>3</v>
      </c>
      <c r="K523" t="s">
        <v>1139</v>
      </c>
      <c r="L523">
        <v>1191</v>
      </c>
      <c r="N523">
        <v>1013</v>
      </c>
      <c r="O523" t="s">
        <v>878</v>
      </c>
      <c r="P523" t="s">
        <v>878</v>
      </c>
      <c r="Q523">
        <v>1</v>
      </c>
      <c r="W523">
        <v>0</v>
      </c>
      <c r="X523">
        <v>-1166887252</v>
      </c>
      <c r="Y523">
        <v>0.77600000000000002</v>
      </c>
      <c r="AA523">
        <v>0</v>
      </c>
      <c r="AB523">
        <v>0</v>
      </c>
      <c r="AC523">
        <v>0</v>
      </c>
      <c r="AD523">
        <v>78.55</v>
      </c>
      <c r="AE523">
        <v>0</v>
      </c>
      <c r="AF523">
        <v>0</v>
      </c>
      <c r="AG523">
        <v>0</v>
      </c>
      <c r="AH523">
        <v>12.92</v>
      </c>
      <c r="AI523">
        <v>1</v>
      </c>
      <c r="AJ523">
        <v>1</v>
      </c>
      <c r="AK523">
        <v>1</v>
      </c>
      <c r="AL523">
        <v>6.08</v>
      </c>
      <c r="AN523">
        <v>0</v>
      </c>
      <c r="AO523">
        <v>1</v>
      </c>
      <c r="AP523">
        <v>1</v>
      </c>
      <c r="AQ523">
        <v>0</v>
      </c>
      <c r="AR523">
        <v>0</v>
      </c>
      <c r="AS523" t="s">
        <v>3</v>
      </c>
      <c r="AT523">
        <v>0.97</v>
      </c>
      <c r="AU523" t="s">
        <v>545</v>
      </c>
      <c r="AV523">
        <v>1</v>
      </c>
      <c r="AW523">
        <v>2</v>
      </c>
      <c r="AX523">
        <v>39270552</v>
      </c>
      <c r="AY523">
        <v>1</v>
      </c>
      <c r="AZ523">
        <v>0</v>
      </c>
      <c r="BA523">
        <v>515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CX523">
        <f>Y523*Source!I267</f>
        <v>0.77600000000000002</v>
      </c>
      <c r="CY523">
        <f t="shared" si="72"/>
        <v>78.55</v>
      </c>
      <c r="CZ523">
        <f t="shared" si="73"/>
        <v>12.92</v>
      </c>
      <c r="DA523">
        <f t="shared" si="74"/>
        <v>6.08</v>
      </c>
      <c r="DB523">
        <v>0</v>
      </c>
    </row>
    <row r="524" spans="1:106" x14ac:dyDescent="0.2">
      <c r="A524">
        <f>ROW(Source!A267)</f>
        <v>267</v>
      </c>
      <c r="B524">
        <v>39269648</v>
      </c>
      <c r="C524">
        <v>39270549</v>
      </c>
      <c r="D524">
        <v>37519307</v>
      </c>
      <c r="E524">
        <v>1</v>
      </c>
      <c r="F524">
        <v>1</v>
      </c>
      <c r="G524">
        <v>1</v>
      </c>
      <c r="H524">
        <v>1</v>
      </c>
      <c r="I524" t="s">
        <v>1238</v>
      </c>
      <c r="J524" t="s">
        <v>3</v>
      </c>
      <c r="K524" t="s">
        <v>1239</v>
      </c>
      <c r="L524">
        <v>1191</v>
      </c>
      <c r="N524">
        <v>1013</v>
      </c>
      <c r="O524" t="s">
        <v>878</v>
      </c>
      <c r="P524" t="s">
        <v>878</v>
      </c>
      <c r="Q524">
        <v>1</v>
      </c>
      <c r="W524">
        <v>0</v>
      </c>
      <c r="X524">
        <v>1688654847</v>
      </c>
      <c r="Y524">
        <v>1.1679999999999999</v>
      </c>
      <c r="AA524">
        <v>0</v>
      </c>
      <c r="AB524">
        <v>0</v>
      </c>
      <c r="AC524">
        <v>0</v>
      </c>
      <c r="AD524">
        <v>62.08</v>
      </c>
      <c r="AE524">
        <v>0</v>
      </c>
      <c r="AF524">
        <v>0</v>
      </c>
      <c r="AG524">
        <v>0</v>
      </c>
      <c r="AH524">
        <v>10.210000000000001</v>
      </c>
      <c r="AI524">
        <v>1</v>
      </c>
      <c r="AJ524">
        <v>1</v>
      </c>
      <c r="AK524">
        <v>1</v>
      </c>
      <c r="AL524">
        <v>6.08</v>
      </c>
      <c r="AN524">
        <v>0</v>
      </c>
      <c r="AO524">
        <v>1</v>
      </c>
      <c r="AP524">
        <v>1</v>
      </c>
      <c r="AQ524">
        <v>0</v>
      </c>
      <c r="AR524">
        <v>0</v>
      </c>
      <c r="AS524" t="s">
        <v>3</v>
      </c>
      <c r="AT524">
        <v>1.46</v>
      </c>
      <c r="AU524" t="s">
        <v>545</v>
      </c>
      <c r="AV524">
        <v>1</v>
      </c>
      <c r="AW524">
        <v>2</v>
      </c>
      <c r="AX524">
        <v>39270553</v>
      </c>
      <c r="AY524">
        <v>1</v>
      </c>
      <c r="AZ524">
        <v>0</v>
      </c>
      <c r="BA524">
        <v>516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CX524">
        <f>Y524*Source!I267</f>
        <v>1.1679999999999999</v>
      </c>
      <c r="CY524">
        <f t="shared" si="72"/>
        <v>62.08</v>
      </c>
      <c r="CZ524">
        <f t="shared" si="73"/>
        <v>10.210000000000001</v>
      </c>
      <c r="DA524">
        <f t="shared" si="74"/>
        <v>6.08</v>
      </c>
      <c r="DB524">
        <v>0</v>
      </c>
    </row>
    <row r="525" spans="1:106" x14ac:dyDescent="0.2">
      <c r="A525">
        <f>ROW(Source!A268)</f>
        <v>268</v>
      </c>
      <c r="B525">
        <v>39269648</v>
      </c>
      <c r="C525">
        <v>39270554</v>
      </c>
      <c r="D525">
        <v>37519307</v>
      </c>
      <c r="E525">
        <v>1</v>
      </c>
      <c r="F525">
        <v>1</v>
      </c>
      <c r="G525">
        <v>1</v>
      </c>
      <c r="H525">
        <v>1</v>
      </c>
      <c r="I525" t="s">
        <v>1238</v>
      </c>
      <c r="J525" t="s">
        <v>3</v>
      </c>
      <c r="K525" t="s">
        <v>1239</v>
      </c>
      <c r="L525">
        <v>1191</v>
      </c>
      <c r="N525">
        <v>1013</v>
      </c>
      <c r="O525" t="s">
        <v>878</v>
      </c>
      <c r="P525" t="s">
        <v>878</v>
      </c>
      <c r="Q525">
        <v>1</v>
      </c>
      <c r="W525">
        <v>0</v>
      </c>
      <c r="X525">
        <v>1688654847</v>
      </c>
      <c r="Y525">
        <v>0.53600000000000003</v>
      </c>
      <c r="AA525">
        <v>0</v>
      </c>
      <c r="AB525">
        <v>0</v>
      </c>
      <c r="AC525">
        <v>0</v>
      </c>
      <c r="AD525">
        <v>62.08</v>
      </c>
      <c r="AE525">
        <v>0</v>
      </c>
      <c r="AF525">
        <v>0</v>
      </c>
      <c r="AG525">
        <v>0</v>
      </c>
      <c r="AH525">
        <v>10.210000000000001</v>
      </c>
      <c r="AI525">
        <v>1</v>
      </c>
      <c r="AJ525">
        <v>1</v>
      </c>
      <c r="AK525">
        <v>1</v>
      </c>
      <c r="AL525">
        <v>6.08</v>
      </c>
      <c r="AN525">
        <v>0</v>
      </c>
      <c r="AO525">
        <v>1</v>
      </c>
      <c r="AP525">
        <v>1</v>
      </c>
      <c r="AQ525">
        <v>0</v>
      </c>
      <c r="AR525">
        <v>0</v>
      </c>
      <c r="AS525" t="s">
        <v>3</v>
      </c>
      <c r="AT525">
        <v>0.67</v>
      </c>
      <c r="AU525" t="s">
        <v>545</v>
      </c>
      <c r="AV525">
        <v>1</v>
      </c>
      <c r="AW525">
        <v>2</v>
      </c>
      <c r="AX525">
        <v>39270560</v>
      </c>
      <c r="AY525">
        <v>1</v>
      </c>
      <c r="AZ525">
        <v>0</v>
      </c>
      <c r="BA525">
        <v>517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CX525">
        <f>Y525*Source!I268</f>
        <v>0.53600000000000003</v>
      </c>
      <c r="CY525">
        <f t="shared" si="72"/>
        <v>62.08</v>
      </c>
      <c r="CZ525">
        <f t="shared" si="73"/>
        <v>10.210000000000001</v>
      </c>
      <c r="DA525">
        <f t="shared" si="74"/>
        <v>6.08</v>
      </c>
      <c r="DB525">
        <v>0</v>
      </c>
    </row>
    <row r="526" spans="1:106" x14ac:dyDescent="0.2">
      <c r="A526">
        <f>ROW(Source!A268)</f>
        <v>268</v>
      </c>
      <c r="B526">
        <v>39269648</v>
      </c>
      <c r="C526">
        <v>39270554</v>
      </c>
      <c r="D526">
        <v>37515327</v>
      </c>
      <c r="E526">
        <v>1</v>
      </c>
      <c r="F526">
        <v>1</v>
      </c>
      <c r="G526">
        <v>1</v>
      </c>
      <c r="H526">
        <v>1</v>
      </c>
      <c r="I526" t="s">
        <v>1240</v>
      </c>
      <c r="J526" t="s">
        <v>3</v>
      </c>
      <c r="K526" t="s">
        <v>1241</v>
      </c>
      <c r="L526">
        <v>1191</v>
      </c>
      <c r="N526">
        <v>1013</v>
      </c>
      <c r="O526" t="s">
        <v>878</v>
      </c>
      <c r="P526" t="s">
        <v>878</v>
      </c>
      <c r="Q526">
        <v>1</v>
      </c>
      <c r="W526">
        <v>0</v>
      </c>
      <c r="X526">
        <v>1675274105</v>
      </c>
      <c r="Y526">
        <v>1.0720000000000001</v>
      </c>
      <c r="AA526">
        <v>0</v>
      </c>
      <c r="AB526">
        <v>0</v>
      </c>
      <c r="AC526">
        <v>0</v>
      </c>
      <c r="AD526">
        <v>102.93</v>
      </c>
      <c r="AE526">
        <v>0</v>
      </c>
      <c r="AF526">
        <v>0</v>
      </c>
      <c r="AG526">
        <v>0</v>
      </c>
      <c r="AH526">
        <v>16.93</v>
      </c>
      <c r="AI526">
        <v>1</v>
      </c>
      <c r="AJ526">
        <v>1</v>
      </c>
      <c r="AK526">
        <v>1</v>
      </c>
      <c r="AL526">
        <v>6.08</v>
      </c>
      <c r="AN526">
        <v>0</v>
      </c>
      <c r="AO526">
        <v>1</v>
      </c>
      <c r="AP526">
        <v>1</v>
      </c>
      <c r="AQ526">
        <v>0</v>
      </c>
      <c r="AR526">
        <v>0</v>
      </c>
      <c r="AS526" t="s">
        <v>3</v>
      </c>
      <c r="AT526">
        <v>1.34</v>
      </c>
      <c r="AU526" t="s">
        <v>545</v>
      </c>
      <c r="AV526">
        <v>1</v>
      </c>
      <c r="AW526">
        <v>2</v>
      </c>
      <c r="AX526">
        <v>39270561</v>
      </c>
      <c r="AY526">
        <v>1</v>
      </c>
      <c r="AZ526">
        <v>0</v>
      </c>
      <c r="BA526">
        <v>518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CX526">
        <f>Y526*Source!I268</f>
        <v>1.0720000000000001</v>
      </c>
      <c r="CY526">
        <f t="shared" si="72"/>
        <v>102.93</v>
      </c>
      <c r="CZ526">
        <f t="shared" si="73"/>
        <v>16.93</v>
      </c>
      <c r="DA526">
        <f t="shared" si="74"/>
        <v>6.08</v>
      </c>
      <c r="DB526">
        <v>0</v>
      </c>
    </row>
    <row r="527" spans="1:106" x14ac:dyDescent="0.2">
      <c r="A527">
        <f>ROW(Source!A268)</f>
        <v>268</v>
      </c>
      <c r="B527">
        <v>39269648</v>
      </c>
      <c r="C527">
        <v>39270554</v>
      </c>
      <c r="D527">
        <v>37355690</v>
      </c>
      <c r="E527">
        <v>1</v>
      </c>
      <c r="F527">
        <v>1</v>
      </c>
      <c r="G527">
        <v>1</v>
      </c>
      <c r="H527">
        <v>1</v>
      </c>
      <c r="I527" t="s">
        <v>1242</v>
      </c>
      <c r="J527" t="s">
        <v>3</v>
      </c>
      <c r="K527" t="s">
        <v>1243</v>
      </c>
      <c r="L527">
        <v>1191</v>
      </c>
      <c r="N527">
        <v>1013</v>
      </c>
      <c r="O527" t="s">
        <v>878</v>
      </c>
      <c r="P527" t="s">
        <v>878</v>
      </c>
      <c r="Q527">
        <v>1</v>
      </c>
      <c r="W527">
        <v>0</v>
      </c>
      <c r="X527">
        <v>-1481893445</v>
      </c>
      <c r="Y527">
        <v>2.1440000000000001</v>
      </c>
      <c r="AA527">
        <v>0</v>
      </c>
      <c r="AB527">
        <v>0</v>
      </c>
      <c r="AC527">
        <v>0</v>
      </c>
      <c r="AD527">
        <v>94.18</v>
      </c>
      <c r="AE527">
        <v>0</v>
      </c>
      <c r="AF527">
        <v>0</v>
      </c>
      <c r="AG527">
        <v>0</v>
      </c>
      <c r="AH527">
        <v>15.49</v>
      </c>
      <c r="AI527">
        <v>1</v>
      </c>
      <c r="AJ527">
        <v>1</v>
      </c>
      <c r="AK527">
        <v>1</v>
      </c>
      <c r="AL527">
        <v>6.08</v>
      </c>
      <c r="AN527">
        <v>0</v>
      </c>
      <c r="AO527">
        <v>1</v>
      </c>
      <c r="AP527">
        <v>1</v>
      </c>
      <c r="AQ527">
        <v>0</v>
      </c>
      <c r="AR527">
        <v>0</v>
      </c>
      <c r="AS527" t="s">
        <v>3</v>
      </c>
      <c r="AT527">
        <v>2.68</v>
      </c>
      <c r="AU527" t="s">
        <v>545</v>
      </c>
      <c r="AV527">
        <v>1</v>
      </c>
      <c r="AW527">
        <v>2</v>
      </c>
      <c r="AX527">
        <v>39270562</v>
      </c>
      <c r="AY527">
        <v>1</v>
      </c>
      <c r="AZ527">
        <v>0</v>
      </c>
      <c r="BA527">
        <v>519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CX527">
        <f>Y527*Source!I268</f>
        <v>2.1440000000000001</v>
      </c>
      <c r="CY527">
        <f t="shared" si="72"/>
        <v>94.18</v>
      </c>
      <c r="CZ527">
        <f t="shared" si="73"/>
        <v>15.49</v>
      </c>
      <c r="DA527">
        <f t="shared" si="74"/>
        <v>6.08</v>
      </c>
      <c r="DB527">
        <v>0</v>
      </c>
    </row>
    <row r="528" spans="1:106" x14ac:dyDescent="0.2">
      <c r="A528">
        <f>ROW(Source!A268)</f>
        <v>268</v>
      </c>
      <c r="B528">
        <v>39269648</v>
      </c>
      <c r="C528">
        <v>39270554</v>
      </c>
      <c r="D528">
        <v>37358467</v>
      </c>
      <c r="E528">
        <v>1</v>
      </c>
      <c r="F528">
        <v>1</v>
      </c>
      <c r="G528">
        <v>1</v>
      </c>
      <c r="H528">
        <v>1</v>
      </c>
      <c r="I528" t="s">
        <v>1244</v>
      </c>
      <c r="J528" t="s">
        <v>3</v>
      </c>
      <c r="K528" t="s">
        <v>1245</v>
      </c>
      <c r="L528">
        <v>1191</v>
      </c>
      <c r="N528">
        <v>1013</v>
      </c>
      <c r="O528" t="s">
        <v>878</v>
      </c>
      <c r="P528" t="s">
        <v>878</v>
      </c>
      <c r="Q528">
        <v>1</v>
      </c>
      <c r="W528">
        <v>0</v>
      </c>
      <c r="X528">
        <v>1658205574</v>
      </c>
      <c r="Y528">
        <v>4.8240000000000007</v>
      </c>
      <c r="AA528">
        <v>0</v>
      </c>
      <c r="AB528">
        <v>0</v>
      </c>
      <c r="AC528">
        <v>0</v>
      </c>
      <c r="AD528">
        <v>85.67</v>
      </c>
      <c r="AE528">
        <v>0</v>
      </c>
      <c r="AF528">
        <v>0</v>
      </c>
      <c r="AG528">
        <v>0</v>
      </c>
      <c r="AH528">
        <v>14.09</v>
      </c>
      <c r="AI528">
        <v>1</v>
      </c>
      <c r="AJ528">
        <v>1</v>
      </c>
      <c r="AK528">
        <v>1</v>
      </c>
      <c r="AL528">
        <v>6.08</v>
      </c>
      <c r="AN528">
        <v>0</v>
      </c>
      <c r="AO528">
        <v>1</v>
      </c>
      <c r="AP528">
        <v>1</v>
      </c>
      <c r="AQ528">
        <v>0</v>
      </c>
      <c r="AR528">
        <v>0</v>
      </c>
      <c r="AS528" t="s">
        <v>3</v>
      </c>
      <c r="AT528">
        <v>6.03</v>
      </c>
      <c r="AU528" t="s">
        <v>545</v>
      </c>
      <c r="AV528">
        <v>1</v>
      </c>
      <c r="AW528">
        <v>2</v>
      </c>
      <c r="AX528">
        <v>39270563</v>
      </c>
      <c r="AY528">
        <v>1</v>
      </c>
      <c r="AZ528">
        <v>0</v>
      </c>
      <c r="BA528">
        <v>520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CX528">
        <f>Y528*Source!I268</f>
        <v>4.8240000000000007</v>
      </c>
      <c r="CY528">
        <f t="shared" si="72"/>
        <v>85.67</v>
      </c>
      <c r="CZ528">
        <f t="shared" si="73"/>
        <v>14.09</v>
      </c>
      <c r="DA528">
        <f t="shared" si="74"/>
        <v>6.08</v>
      </c>
      <c r="DB528">
        <v>0</v>
      </c>
    </row>
    <row r="529" spans="1:106" x14ac:dyDescent="0.2">
      <c r="A529">
        <f>ROW(Source!A268)</f>
        <v>268</v>
      </c>
      <c r="B529">
        <v>39269648</v>
      </c>
      <c r="C529">
        <v>39270554</v>
      </c>
      <c r="D529">
        <v>37515375</v>
      </c>
      <c r="E529">
        <v>1</v>
      </c>
      <c r="F529">
        <v>1</v>
      </c>
      <c r="G529">
        <v>1</v>
      </c>
      <c r="H529">
        <v>1</v>
      </c>
      <c r="I529" t="s">
        <v>1248</v>
      </c>
      <c r="J529" t="s">
        <v>3</v>
      </c>
      <c r="K529" t="s">
        <v>1249</v>
      </c>
      <c r="L529">
        <v>1191</v>
      </c>
      <c r="N529">
        <v>1013</v>
      </c>
      <c r="O529" t="s">
        <v>878</v>
      </c>
      <c r="P529" t="s">
        <v>878</v>
      </c>
      <c r="Q529">
        <v>1</v>
      </c>
      <c r="W529">
        <v>0</v>
      </c>
      <c r="X529">
        <v>848708738</v>
      </c>
      <c r="Y529">
        <v>2.1440000000000001</v>
      </c>
      <c r="AA529">
        <v>0</v>
      </c>
      <c r="AB529">
        <v>0</v>
      </c>
      <c r="AC529">
        <v>0</v>
      </c>
      <c r="AD529">
        <v>77.16</v>
      </c>
      <c r="AE529">
        <v>0</v>
      </c>
      <c r="AF529">
        <v>0</v>
      </c>
      <c r="AG529">
        <v>0</v>
      </c>
      <c r="AH529">
        <v>12.69</v>
      </c>
      <c r="AI529">
        <v>1</v>
      </c>
      <c r="AJ529">
        <v>1</v>
      </c>
      <c r="AK529">
        <v>1</v>
      </c>
      <c r="AL529">
        <v>6.08</v>
      </c>
      <c r="AN529">
        <v>0</v>
      </c>
      <c r="AO529">
        <v>1</v>
      </c>
      <c r="AP529">
        <v>1</v>
      </c>
      <c r="AQ529">
        <v>0</v>
      </c>
      <c r="AR529">
        <v>0</v>
      </c>
      <c r="AS529" t="s">
        <v>3</v>
      </c>
      <c r="AT529">
        <v>2.68</v>
      </c>
      <c r="AU529" t="s">
        <v>545</v>
      </c>
      <c r="AV529">
        <v>1</v>
      </c>
      <c r="AW529">
        <v>2</v>
      </c>
      <c r="AX529">
        <v>39270564</v>
      </c>
      <c r="AY529">
        <v>1</v>
      </c>
      <c r="AZ529">
        <v>0</v>
      </c>
      <c r="BA529">
        <v>521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CX529">
        <f>Y529*Source!I268</f>
        <v>2.1440000000000001</v>
      </c>
      <c r="CY529">
        <f t="shared" si="72"/>
        <v>77.16</v>
      </c>
      <c r="CZ529">
        <f t="shared" si="73"/>
        <v>12.69</v>
      </c>
      <c r="DA529">
        <f t="shared" si="74"/>
        <v>6.08</v>
      </c>
      <c r="DB529">
        <v>0</v>
      </c>
    </row>
    <row r="530" spans="1:106" x14ac:dyDescent="0.2">
      <c r="A530">
        <f>ROW(Source!A269)</f>
        <v>269</v>
      </c>
      <c r="B530">
        <v>39269648</v>
      </c>
      <c r="C530">
        <v>39270565</v>
      </c>
      <c r="D530">
        <v>37515327</v>
      </c>
      <c r="E530">
        <v>1</v>
      </c>
      <c r="F530">
        <v>1</v>
      </c>
      <c r="G530">
        <v>1</v>
      </c>
      <c r="H530">
        <v>1</v>
      </c>
      <c r="I530" t="s">
        <v>1240</v>
      </c>
      <c r="J530" t="s">
        <v>3</v>
      </c>
      <c r="K530" t="s">
        <v>1241</v>
      </c>
      <c r="L530">
        <v>1191</v>
      </c>
      <c r="N530">
        <v>1013</v>
      </c>
      <c r="O530" t="s">
        <v>878</v>
      </c>
      <c r="P530" t="s">
        <v>878</v>
      </c>
      <c r="Q530">
        <v>1</v>
      </c>
      <c r="W530">
        <v>0</v>
      </c>
      <c r="X530">
        <v>1675274105</v>
      </c>
      <c r="Y530">
        <v>0.81600000000000006</v>
      </c>
      <c r="AA530">
        <v>0</v>
      </c>
      <c r="AB530">
        <v>0</v>
      </c>
      <c r="AC530">
        <v>0</v>
      </c>
      <c r="AD530">
        <v>102.93</v>
      </c>
      <c r="AE530">
        <v>0</v>
      </c>
      <c r="AF530">
        <v>0</v>
      </c>
      <c r="AG530">
        <v>0</v>
      </c>
      <c r="AH530">
        <v>16.93</v>
      </c>
      <c r="AI530">
        <v>1</v>
      </c>
      <c r="AJ530">
        <v>1</v>
      </c>
      <c r="AK530">
        <v>1</v>
      </c>
      <c r="AL530">
        <v>6.08</v>
      </c>
      <c r="AN530">
        <v>0</v>
      </c>
      <c r="AO530">
        <v>1</v>
      </c>
      <c r="AP530">
        <v>1</v>
      </c>
      <c r="AQ530">
        <v>0</v>
      </c>
      <c r="AR530">
        <v>0</v>
      </c>
      <c r="AS530" t="s">
        <v>3</v>
      </c>
      <c r="AT530">
        <v>1.02</v>
      </c>
      <c r="AU530" t="s">
        <v>545</v>
      </c>
      <c r="AV530">
        <v>1</v>
      </c>
      <c r="AW530">
        <v>2</v>
      </c>
      <c r="AX530">
        <v>39270569</v>
      </c>
      <c r="AY530">
        <v>1</v>
      </c>
      <c r="AZ530">
        <v>0</v>
      </c>
      <c r="BA530">
        <v>522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CX530">
        <f>Y530*Source!I269</f>
        <v>1.6320000000000001</v>
      </c>
      <c r="CY530">
        <f t="shared" si="72"/>
        <v>102.93</v>
      </c>
      <c r="CZ530">
        <f t="shared" si="73"/>
        <v>16.93</v>
      </c>
      <c r="DA530">
        <f t="shared" si="74"/>
        <v>6.08</v>
      </c>
      <c r="DB530">
        <v>0</v>
      </c>
    </row>
    <row r="531" spans="1:106" x14ac:dyDescent="0.2">
      <c r="A531">
        <f>ROW(Source!A269)</f>
        <v>269</v>
      </c>
      <c r="B531">
        <v>39269648</v>
      </c>
      <c r="C531">
        <v>39270565</v>
      </c>
      <c r="D531">
        <v>37355690</v>
      </c>
      <c r="E531">
        <v>1</v>
      </c>
      <c r="F531">
        <v>1</v>
      </c>
      <c r="G531">
        <v>1</v>
      </c>
      <c r="H531">
        <v>1</v>
      </c>
      <c r="I531" t="s">
        <v>1242</v>
      </c>
      <c r="J531" t="s">
        <v>3</v>
      </c>
      <c r="K531" t="s">
        <v>1243</v>
      </c>
      <c r="L531">
        <v>1191</v>
      </c>
      <c r="N531">
        <v>1013</v>
      </c>
      <c r="O531" t="s">
        <v>878</v>
      </c>
      <c r="P531" t="s">
        <v>878</v>
      </c>
      <c r="Q531">
        <v>1</v>
      </c>
      <c r="W531">
        <v>0</v>
      </c>
      <c r="X531">
        <v>-1481893445</v>
      </c>
      <c r="Y531">
        <v>0.64000000000000012</v>
      </c>
      <c r="AA531">
        <v>0</v>
      </c>
      <c r="AB531">
        <v>0</v>
      </c>
      <c r="AC531">
        <v>0</v>
      </c>
      <c r="AD531">
        <v>94.18</v>
      </c>
      <c r="AE531">
        <v>0</v>
      </c>
      <c r="AF531">
        <v>0</v>
      </c>
      <c r="AG531">
        <v>0</v>
      </c>
      <c r="AH531">
        <v>15.49</v>
      </c>
      <c r="AI531">
        <v>1</v>
      </c>
      <c r="AJ531">
        <v>1</v>
      </c>
      <c r="AK531">
        <v>1</v>
      </c>
      <c r="AL531">
        <v>6.08</v>
      </c>
      <c r="AN531">
        <v>0</v>
      </c>
      <c r="AO531">
        <v>1</v>
      </c>
      <c r="AP531">
        <v>1</v>
      </c>
      <c r="AQ531">
        <v>0</v>
      </c>
      <c r="AR531">
        <v>0</v>
      </c>
      <c r="AS531" t="s">
        <v>3</v>
      </c>
      <c r="AT531">
        <v>0.8</v>
      </c>
      <c r="AU531" t="s">
        <v>545</v>
      </c>
      <c r="AV531">
        <v>1</v>
      </c>
      <c r="AW531">
        <v>2</v>
      </c>
      <c r="AX531">
        <v>39270570</v>
      </c>
      <c r="AY531">
        <v>1</v>
      </c>
      <c r="AZ531">
        <v>0</v>
      </c>
      <c r="BA531">
        <v>523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CX531">
        <f>Y531*Source!I269</f>
        <v>1.2800000000000002</v>
      </c>
      <c r="CY531">
        <f t="shared" si="72"/>
        <v>94.18</v>
      </c>
      <c r="CZ531">
        <f t="shared" si="73"/>
        <v>15.49</v>
      </c>
      <c r="DA531">
        <f t="shared" si="74"/>
        <v>6.08</v>
      </c>
      <c r="DB531">
        <v>0</v>
      </c>
    </row>
    <row r="532" spans="1:106" x14ac:dyDescent="0.2">
      <c r="A532">
        <f>ROW(Source!A269)</f>
        <v>269</v>
      </c>
      <c r="B532">
        <v>39269648</v>
      </c>
      <c r="C532">
        <v>39270565</v>
      </c>
      <c r="D532">
        <v>37358467</v>
      </c>
      <c r="E532">
        <v>1</v>
      </c>
      <c r="F532">
        <v>1</v>
      </c>
      <c r="G532">
        <v>1</v>
      </c>
      <c r="H532">
        <v>1</v>
      </c>
      <c r="I532" t="s">
        <v>1244</v>
      </c>
      <c r="J532" t="s">
        <v>3</v>
      </c>
      <c r="K532" t="s">
        <v>1245</v>
      </c>
      <c r="L532">
        <v>1191</v>
      </c>
      <c r="N532">
        <v>1013</v>
      </c>
      <c r="O532" t="s">
        <v>878</v>
      </c>
      <c r="P532" t="s">
        <v>878</v>
      </c>
      <c r="Q532">
        <v>1</v>
      </c>
      <c r="W532">
        <v>0</v>
      </c>
      <c r="X532">
        <v>1658205574</v>
      </c>
      <c r="Y532">
        <v>0.53600000000000003</v>
      </c>
      <c r="AA532">
        <v>0</v>
      </c>
      <c r="AB532">
        <v>0</v>
      </c>
      <c r="AC532">
        <v>0</v>
      </c>
      <c r="AD532">
        <v>85.67</v>
      </c>
      <c r="AE532">
        <v>0</v>
      </c>
      <c r="AF532">
        <v>0</v>
      </c>
      <c r="AG532">
        <v>0</v>
      </c>
      <c r="AH532">
        <v>14.09</v>
      </c>
      <c r="AI532">
        <v>1</v>
      </c>
      <c r="AJ532">
        <v>1</v>
      </c>
      <c r="AK532">
        <v>1</v>
      </c>
      <c r="AL532">
        <v>6.08</v>
      </c>
      <c r="AN532">
        <v>0</v>
      </c>
      <c r="AO532">
        <v>1</v>
      </c>
      <c r="AP532">
        <v>1</v>
      </c>
      <c r="AQ532">
        <v>0</v>
      </c>
      <c r="AR532">
        <v>0</v>
      </c>
      <c r="AS532" t="s">
        <v>3</v>
      </c>
      <c r="AT532">
        <v>0.67</v>
      </c>
      <c r="AU532" t="s">
        <v>545</v>
      </c>
      <c r="AV532">
        <v>1</v>
      </c>
      <c r="AW532">
        <v>2</v>
      </c>
      <c r="AX532">
        <v>39270571</v>
      </c>
      <c r="AY532">
        <v>1</v>
      </c>
      <c r="AZ532">
        <v>0</v>
      </c>
      <c r="BA532">
        <v>524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CX532">
        <f>Y532*Source!I269</f>
        <v>1.0720000000000001</v>
      </c>
      <c r="CY532">
        <f t="shared" si="72"/>
        <v>85.67</v>
      </c>
      <c r="CZ532">
        <f t="shared" si="73"/>
        <v>14.09</v>
      </c>
      <c r="DA532">
        <f t="shared" si="74"/>
        <v>6.08</v>
      </c>
      <c r="DB532">
        <v>0</v>
      </c>
    </row>
    <row r="533" spans="1:106" x14ac:dyDescent="0.2">
      <c r="A533">
        <f>ROW(Source!A270)</f>
        <v>270</v>
      </c>
      <c r="B533">
        <v>39269648</v>
      </c>
      <c r="C533">
        <v>39270572</v>
      </c>
      <c r="D533">
        <v>37515327</v>
      </c>
      <c r="E533">
        <v>1</v>
      </c>
      <c r="F533">
        <v>1</v>
      </c>
      <c r="G533">
        <v>1</v>
      </c>
      <c r="H533">
        <v>1</v>
      </c>
      <c r="I533" t="s">
        <v>1240</v>
      </c>
      <c r="J533" t="s">
        <v>3</v>
      </c>
      <c r="K533" t="s">
        <v>1241</v>
      </c>
      <c r="L533">
        <v>1191</v>
      </c>
      <c r="N533">
        <v>1013</v>
      </c>
      <c r="O533" t="s">
        <v>878</v>
      </c>
      <c r="P533" t="s">
        <v>878</v>
      </c>
      <c r="Q533">
        <v>1</v>
      </c>
      <c r="W533">
        <v>0</v>
      </c>
      <c r="X533">
        <v>1675274105</v>
      </c>
      <c r="Y533">
        <v>1.7440000000000002</v>
      </c>
      <c r="AA533">
        <v>0</v>
      </c>
      <c r="AB533">
        <v>0</v>
      </c>
      <c r="AC533">
        <v>0</v>
      </c>
      <c r="AD533">
        <v>102.93</v>
      </c>
      <c r="AE533">
        <v>0</v>
      </c>
      <c r="AF533">
        <v>0</v>
      </c>
      <c r="AG533">
        <v>0</v>
      </c>
      <c r="AH533">
        <v>16.93</v>
      </c>
      <c r="AI533">
        <v>1</v>
      </c>
      <c r="AJ533">
        <v>1</v>
      </c>
      <c r="AK533">
        <v>1</v>
      </c>
      <c r="AL533">
        <v>6.08</v>
      </c>
      <c r="AN533">
        <v>0</v>
      </c>
      <c r="AO533">
        <v>1</v>
      </c>
      <c r="AP533">
        <v>1</v>
      </c>
      <c r="AQ533">
        <v>0</v>
      </c>
      <c r="AR533">
        <v>0</v>
      </c>
      <c r="AS533" t="s">
        <v>3</v>
      </c>
      <c r="AT533">
        <v>2.1800000000000002</v>
      </c>
      <c r="AU533" t="s">
        <v>545</v>
      </c>
      <c r="AV533">
        <v>1</v>
      </c>
      <c r="AW533">
        <v>2</v>
      </c>
      <c r="AX533">
        <v>39270576</v>
      </c>
      <c r="AY533">
        <v>1</v>
      </c>
      <c r="AZ533">
        <v>0</v>
      </c>
      <c r="BA533">
        <v>525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CX533">
        <f>Y533*Source!I270</f>
        <v>3.4880000000000004</v>
      </c>
      <c r="CY533">
        <f t="shared" si="72"/>
        <v>102.93</v>
      </c>
      <c r="CZ533">
        <f t="shared" si="73"/>
        <v>16.93</v>
      </c>
      <c r="DA533">
        <f t="shared" si="74"/>
        <v>6.08</v>
      </c>
      <c r="DB533">
        <v>0</v>
      </c>
    </row>
    <row r="534" spans="1:106" x14ac:dyDescent="0.2">
      <c r="A534">
        <f>ROW(Source!A270)</f>
        <v>270</v>
      </c>
      <c r="B534">
        <v>39269648</v>
      </c>
      <c r="C534">
        <v>39270572</v>
      </c>
      <c r="D534">
        <v>37355690</v>
      </c>
      <c r="E534">
        <v>1</v>
      </c>
      <c r="F534">
        <v>1</v>
      </c>
      <c r="G534">
        <v>1</v>
      </c>
      <c r="H534">
        <v>1</v>
      </c>
      <c r="I534" t="s">
        <v>1242</v>
      </c>
      <c r="J534" t="s">
        <v>3</v>
      </c>
      <c r="K534" t="s">
        <v>1243</v>
      </c>
      <c r="L534">
        <v>1191</v>
      </c>
      <c r="N534">
        <v>1013</v>
      </c>
      <c r="O534" t="s">
        <v>878</v>
      </c>
      <c r="P534" t="s">
        <v>878</v>
      </c>
      <c r="Q534">
        <v>1</v>
      </c>
      <c r="W534">
        <v>0</v>
      </c>
      <c r="X534">
        <v>-1481893445</v>
      </c>
      <c r="Y534">
        <v>1.2720000000000002</v>
      </c>
      <c r="AA534">
        <v>0</v>
      </c>
      <c r="AB534">
        <v>0</v>
      </c>
      <c r="AC534">
        <v>0</v>
      </c>
      <c r="AD534">
        <v>94.18</v>
      </c>
      <c r="AE534">
        <v>0</v>
      </c>
      <c r="AF534">
        <v>0</v>
      </c>
      <c r="AG534">
        <v>0</v>
      </c>
      <c r="AH534">
        <v>15.49</v>
      </c>
      <c r="AI534">
        <v>1</v>
      </c>
      <c r="AJ534">
        <v>1</v>
      </c>
      <c r="AK534">
        <v>1</v>
      </c>
      <c r="AL534">
        <v>6.08</v>
      </c>
      <c r="AN534">
        <v>0</v>
      </c>
      <c r="AO534">
        <v>1</v>
      </c>
      <c r="AP534">
        <v>1</v>
      </c>
      <c r="AQ534">
        <v>0</v>
      </c>
      <c r="AR534">
        <v>0</v>
      </c>
      <c r="AS534" t="s">
        <v>3</v>
      </c>
      <c r="AT534">
        <v>1.59</v>
      </c>
      <c r="AU534" t="s">
        <v>545</v>
      </c>
      <c r="AV534">
        <v>1</v>
      </c>
      <c r="AW534">
        <v>2</v>
      </c>
      <c r="AX534">
        <v>39270577</v>
      </c>
      <c r="AY534">
        <v>1</v>
      </c>
      <c r="AZ534">
        <v>0</v>
      </c>
      <c r="BA534">
        <v>526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CX534">
        <f>Y534*Source!I270</f>
        <v>2.5440000000000005</v>
      </c>
      <c r="CY534">
        <f t="shared" si="72"/>
        <v>94.18</v>
      </c>
      <c r="CZ534">
        <f t="shared" si="73"/>
        <v>15.49</v>
      </c>
      <c r="DA534">
        <f t="shared" si="74"/>
        <v>6.08</v>
      </c>
      <c r="DB534">
        <v>0</v>
      </c>
    </row>
    <row r="535" spans="1:106" x14ac:dyDescent="0.2">
      <c r="A535">
        <f>ROW(Source!A270)</f>
        <v>270</v>
      </c>
      <c r="B535">
        <v>39269648</v>
      </c>
      <c r="C535">
        <v>39270572</v>
      </c>
      <c r="D535">
        <v>37358467</v>
      </c>
      <c r="E535">
        <v>1</v>
      </c>
      <c r="F535">
        <v>1</v>
      </c>
      <c r="G535">
        <v>1</v>
      </c>
      <c r="H535">
        <v>1</v>
      </c>
      <c r="I535" t="s">
        <v>1244</v>
      </c>
      <c r="J535" t="s">
        <v>3</v>
      </c>
      <c r="K535" t="s">
        <v>1245</v>
      </c>
      <c r="L535">
        <v>1191</v>
      </c>
      <c r="N535">
        <v>1013</v>
      </c>
      <c r="O535" t="s">
        <v>878</v>
      </c>
      <c r="P535" t="s">
        <v>878</v>
      </c>
      <c r="Q535">
        <v>1</v>
      </c>
      <c r="W535">
        <v>0</v>
      </c>
      <c r="X535">
        <v>1658205574</v>
      </c>
      <c r="Y535">
        <v>1.1839999999999999</v>
      </c>
      <c r="AA535">
        <v>0</v>
      </c>
      <c r="AB535">
        <v>0</v>
      </c>
      <c r="AC535">
        <v>0</v>
      </c>
      <c r="AD535">
        <v>85.67</v>
      </c>
      <c r="AE535">
        <v>0</v>
      </c>
      <c r="AF535">
        <v>0</v>
      </c>
      <c r="AG535">
        <v>0</v>
      </c>
      <c r="AH535">
        <v>14.09</v>
      </c>
      <c r="AI535">
        <v>1</v>
      </c>
      <c r="AJ535">
        <v>1</v>
      </c>
      <c r="AK535">
        <v>1</v>
      </c>
      <c r="AL535">
        <v>6.08</v>
      </c>
      <c r="AN535">
        <v>0</v>
      </c>
      <c r="AO535">
        <v>1</v>
      </c>
      <c r="AP535">
        <v>1</v>
      </c>
      <c r="AQ535">
        <v>0</v>
      </c>
      <c r="AR535">
        <v>0</v>
      </c>
      <c r="AS535" t="s">
        <v>3</v>
      </c>
      <c r="AT535">
        <v>1.48</v>
      </c>
      <c r="AU535" t="s">
        <v>545</v>
      </c>
      <c r="AV535">
        <v>1</v>
      </c>
      <c r="AW535">
        <v>2</v>
      </c>
      <c r="AX535">
        <v>39270578</v>
      </c>
      <c r="AY535">
        <v>1</v>
      </c>
      <c r="AZ535">
        <v>0</v>
      </c>
      <c r="BA535">
        <v>527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CX535">
        <f>Y535*Source!I270</f>
        <v>2.3679999999999999</v>
      </c>
      <c r="CY535">
        <f t="shared" si="72"/>
        <v>85.67</v>
      </c>
      <c r="CZ535">
        <f t="shared" si="73"/>
        <v>14.09</v>
      </c>
      <c r="DA535">
        <f t="shared" si="74"/>
        <v>6.08</v>
      </c>
      <c r="DB535">
        <v>0</v>
      </c>
    </row>
    <row r="536" spans="1:106" x14ac:dyDescent="0.2">
      <c r="A536">
        <f>ROW(Source!A271)</f>
        <v>271</v>
      </c>
      <c r="B536">
        <v>39269648</v>
      </c>
      <c r="C536">
        <v>39270579</v>
      </c>
      <c r="D536">
        <v>37515327</v>
      </c>
      <c r="E536">
        <v>1</v>
      </c>
      <c r="F536">
        <v>1</v>
      </c>
      <c r="G536">
        <v>1</v>
      </c>
      <c r="H536">
        <v>1</v>
      </c>
      <c r="I536" t="s">
        <v>1240</v>
      </c>
      <c r="J536" t="s">
        <v>3</v>
      </c>
      <c r="K536" t="s">
        <v>1241</v>
      </c>
      <c r="L536">
        <v>1191</v>
      </c>
      <c r="N536">
        <v>1013</v>
      </c>
      <c r="O536" t="s">
        <v>878</v>
      </c>
      <c r="P536" t="s">
        <v>878</v>
      </c>
      <c r="Q536">
        <v>1</v>
      </c>
      <c r="W536">
        <v>0</v>
      </c>
      <c r="X536">
        <v>1675274105</v>
      </c>
      <c r="Y536">
        <v>4.032</v>
      </c>
      <c r="AA536">
        <v>0</v>
      </c>
      <c r="AB536">
        <v>0</v>
      </c>
      <c r="AC536">
        <v>0</v>
      </c>
      <c r="AD536">
        <v>102.93</v>
      </c>
      <c r="AE536">
        <v>0</v>
      </c>
      <c r="AF536">
        <v>0</v>
      </c>
      <c r="AG536">
        <v>0</v>
      </c>
      <c r="AH536">
        <v>16.93</v>
      </c>
      <c r="AI536">
        <v>1</v>
      </c>
      <c r="AJ536">
        <v>1</v>
      </c>
      <c r="AK536">
        <v>1</v>
      </c>
      <c r="AL536">
        <v>6.08</v>
      </c>
      <c r="AN536">
        <v>0</v>
      </c>
      <c r="AO536">
        <v>1</v>
      </c>
      <c r="AP536">
        <v>1</v>
      </c>
      <c r="AQ536">
        <v>0</v>
      </c>
      <c r="AR536">
        <v>0</v>
      </c>
      <c r="AS536" t="s">
        <v>3</v>
      </c>
      <c r="AT536">
        <v>5.04</v>
      </c>
      <c r="AU536" t="s">
        <v>545</v>
      </c>
      <c r="AV536">
        <v>1</v>
      </c>
      <c r="AW536">
        <v>2</v>
      </c>
      <c r="AX536">
        <v>39270583</v>
      </c>
      <c r="AY536">
        <v>1</v>
      </c>
      <c r="AZ536">
        <v>0</v>
      </c>
      <c r="BA536">
        <v>528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CX536">
        <f>Y536*Source!I271</f>
        <v>8.0640000000000001</v>
      </c>
      <c r="CY536">
        <f t="shared" si="72"/>
        <v>102.93</v>
      </c>
      <c r="CZ536">
        <f t="shared" si="73"/>
        <v>16.93</v>
      </c>
      <c r="DA536">
        <f t="shared" si="74"/>
        <v>6.08</v>
      </c>
      <c r="DB536">
        <v>0</v>
      </c>
    </row>
    <row r="537" spans="1:106" x14ac:dyDescent="0.2">
      <c r="A537">
        <f>ROW(Source!A271)</f>
        <v>271</v>
      </c>
      <c r="B537">
        <v>39269648</v>
      </c>
      <c r="C537">
        <v>39270579</v>
      </c>
      <c r="D537">
        <v>37355690</v>
      </c>
      <c r="E537">
        <v>1</v>
      </c>
      <c r="F537">
        <v>1</v>
      </c>
      <c r="G537">
        <v>1</v>
      </c>
      <c r="H537">
        <v>1</v>
      </c>
      <c r="I537" t="s">
        <v>1242</v>
      </c>
      <c r="J537" t="s">
        <v>3</v>
      </c>
      <c r="K537" t="s">
        <v>1243</v>
      </c>
      <c r="L537">
        <v>1191</v>
      </c>
      <c r="N537">
        <v>1013</v>
      </c>
      <c r="O537" t="s">
        <v>878</v>
      </c>
      <c r="P537" t="s">
        <v>878</v>
      </c>
      <c r="Q537">
        <v>1</v>
      </c>
      <c r="W537">
        <v>0</v>
      </c>
      <c r="X537">
        <v>-1481893445</v>
      </c>
      <c r="Y537">
        <v>3.12</v>
      </c>
      <c r="AA537">
        <v>0</v>
      </c>
      <c r="AB537">
        <v>0</v>
      </c>
      <c r="AC537">
        <v>0</v>
      </c>
      <c r="AD537">
        <v>94.18</v>
      </c>
      <c r="AE537">
        <v>0</v>
      </c>
      <c r="AF537">
        <v>0</v>
      </c>
      <c r="AG537">
        <v>0</v>
      </c>
      <c r="AH537">
        <v>15.49</v>
      </c>
      <c r="AI537">
        <v>1</v>
      </c>
      <c r="AJ537">
        <v>1</v>
      </c>
      <c r="AK537">
        <v>1</v>
      </c>
      <c r="AL537">
        <v>6.08</v>
      </c>
      <c r="AN537">
        <v>0</v>
      </c>
      <c r="AO537">
        <v>1</v>
      </c>
      <c r="AP537">
        <v>1</v>
      </c>
      <c r="AQ537">
        <v>0</v>
      </c>
      <c r="AR537">
        <v>0</v>
      </c>
      <c r="AS537" t="s">
        <v>3</v>
      </c>
      <c r="AT537">
        <v>3.9</v>
      </c>
      <c r="AU537" t="s">
        <v>545</v>
      </c>
      <c r="AV537">
        <v>1</v>
      </c>
      <c r="AW537">
        <v>2</v>
      </c>
      <c r="AX537">
        <v>39270584</v>
      </c>
      <c r="AY537">
        <v>1</v>
      </c>
      <c r="AZ537">
        <v>0</v>
      </c>
      <c r="BA537">
        <v>529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CX537">
        <f>Y537*Source!I271</f>
        <v>6.24</v>
      </c>
      <c r="CY537">
        <f t="shared" si="72"/>
        <v>94.18</v>
      </c>
      <c r="CZ537">
        <f t="shared" si="73"/>
        <v>15.49</v>
      </c>
      <c r="DA537">
        <f t="shared" si="74"/>
        <v>6.08</v>
      </c>
      <c r="DB537">
        <v>0</v>
      </c>
    </row>
    <row r="538" spans="1:106" x14ac:dyDescent="0.2">
      <c r="A538">
        <f>ROW(Source!A271)</f>
        <v>271</v>
      </c>
      <c r="B538">
        <v>39269648</v>
      </c>
      <c r="C538">
        <v>39270579</v>
      </c>
      <c r="D538">
        <v>37358467</v>
      </c>
      <c r="E538">
        <v>1</v>
      </c>
      <c r="F538">
        <v>1</v>
      </c>
      <c r="G538">
        <v>1</v>
      </c>
      <c r="H538">
        <v>1</v>
      </c>
      <c r="I538" t="s">
        <v>1244</v>
      </c>
      <c r="J538" t="s">
        <v>3</v>
      </c>
      <c r="K538" t="s">
        <v>1245</v>
      </c>
      <c r="L538">
        <v>1191</v>
      </c>
      <c r="N538">
        <v>1013</v>
      </c>
      <c r="O538" t="s">
        <v>878</v>
      </c>
      <c r="P538" t="s">
        <v>878</v>
      </c>
      <c r="Q538">
        <v>1</v>
      </c>
      <c r="W538">
        <v>0</v>
      </c>
      <c r="X538">
        <v>1658205574</v>
      </c>
      <c r="Y538">
        <v>2.504</v>
      </c>
      <c r="AA538">
        <v>0</v>
      </c>
      <c r="AB538">
        <v>0</v>
      </c>
      <c r="AC538">
        <v>0</v>
      </c>
      <c r="AD538">
        <v>85.67</v>
      </c>
      <c r="AE538">
        <v>0</v>
      </c>
      <c r="AF538">
        <v>0</v>
      </c>
      <c r="AG538">
        <v>0</v>
      </c>
      <c r="AH538">
        <v>14.09</v>
      </c>
      <c r="AI538">
        <v>1</v>
      </c>
      <c r="AJ538">
        <v>1</v>
      </c>
      <c r="AK538">
        <v>1</v>
      </c>
      <c r="AL538">
        <v>6.08</v>
      </c>
      <c r="AN538">
        <v>0</v>
      </c>
      <c r="AO538">
        <v>1</v>
      </c>
      <c r="AP538">
        <v>1</v>
      </c>
      <c r="AQ538">
        <v>0</v>
      </c>
      <c r="AR538">
        <v>0</v>
      </c>
      <c r="AS538" t="s">
        <v>3</v>
      </c>
      <c r="AT538">
        <v>3.13</v>
      </c>
      <c r="AU538" t="s">
        <v>545</v>
      </c>
      <c r="AV538">
        <v>1</v>
      </c>
      <c r="AW538">
        <v>2</v>
      </c>
      <c r="AX538">
        <v>39270585</v>
      </c>
      <c r="AY538">
        <v>1</v>
      </c>
      <c r="AZ538">
        <v>0</v>
      </c>
      <c r="BA538">
        <v>530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CX538">
        <f>Y538*Source!I271</f>
        <v>5.008</v>
      </c>
      <c r="CY538">
        <f t="shared" si="72"/>
        <v>85.67</v>
      </c>
      <c r="CZ538">
        <f t="shared" si="73"/>
        <v>14.09</v>
      </c>
      <c r="DA538">
        <f t="shared" si="74"/>
        <v>6.08</v>
      </c>
      <c r="DB538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30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ROW(Source!A28)</f>
        <v>28</v>
      </c>
      <c r="B1">
        <v>39270590</v>
      </c>
      <c r="C1">
        <v>39270586</v>
      </c>
      <c r="D1">
        <v>37068148</v>
      </c>
      <c r="E1">
        <v>1</v>
      </c>
      <c r="F1">
        <v>1</v>
      </c>
      <c r="G1">
        <v>1</v>
      </c>
      <c r="H1">
        <v>1</v>
      </c>
      <c r="I1" t="s">
        <v>876</v>
      </c>
      <c r="J1" t="s">
        <v>3</v>
      </c>
      <c r="K1" t="s">
        <v>877</v>
      </c>
      <c r="L1">
        <v>1191</v>
      </c>
      <c r="N1">
        <v>1013</v>
      </c>
      <c r="O1" t="s">
        <v>878</v>
      </c>
      <c r="P1" t="s">
        <v>878</v>
      </c>
      <c r="Q1">
        <v>1</v>
      </c>
      <c r="X1">
        <v>103.91</v>
      </c>
      <c r="Y1">
        <v>0</v>
      </c>
      <c r="Z1">
        <v>0</v>
      </c>
      <c r="AA1">
        <v>0</v>
      </c>
      <c r="AB1">
        <v>8.09</v>
      </c>
      <c r="AC1">
        <v>0</v>
      </c>
      <c r="AD1">
        <v>1</v>
      </c>
      <c r="AE1">
        <v>1</v>
      </c>
      <c r="AF1" t="s">
        <v>3</v>
      </c>
      <c r="AG1">
        <v>103.91</v>
      </c>
      <c r="AH1">
        <v>2</v>
      </c>
      <c r="AI1">
        <v>39270587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ROW(Source!A28)</f>
        <v>28</v>
      </c>
      <c r="B2">
        <v>39270591</v>
      </c>
      <c r="C2">
        <v>39270586</v>
      </c>
      <c r="D2">
        <v>37064876</v>
      </c>
      <c r="E2">
        <v>1</v>
      </c>
      <c r="F2">
        <v>1</v>
      </c>
      <c r="G2">
        <v>1</v>
      </c>
      <c r="H2">
        <v>1</v>
      </c>
      <c r="I2" t="s">
        <v>879</v>
      </c>
      <c r="J2" t="s">
        <v>3</v>
      </c>
      <c r="K2" t="s">
        <v>880</v>
      </c>
      <c r="L2">
        <v>1191</v>
      </c>
      <c r="N2">
        <v>1013</v>
      </c>
      <c r="O2" t="s">
        <v>878</v>
      </c>
      <c r="P2" t="s">
        <v>878</v>
      </c>
      <c r="Q2">
        <v>1</v>
      </c>
      <c r="X2">
        <v>7.74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3</v>
      </c>
      <c r="AG2">
        <v>7.74</v>
      </c>
      <c r="AH2">
        <v>2</v>
      </c>
      <c r="AI2">
        <v>39270588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ROW(Source!A28)</f>
        <v>28</v>
      </c>
      <c r="B3">
        <v>39270592</v>
      </c>
      <c r="C3">
        <v>39270586</v>
      </c>
      <c r="D3">
        <v>36882452</v>
      </c>
      <c r="E3">
        <v>1</v>
      </c>
      <c r="F3">
        <v>1</v>
      </c>
      <c r="G3">
        <v>1</v>
      </c>
      <c r="H3">
        <v>2</v>
      </c>
      <c r="I3" t="s">
        <v>881</v>
      </c>
      <c r="J3" t="s">
        <v>882</v>
      </c>
      <c r="K3" t="s">
        <v>883</v>
      </c>
      <c r="L3">
        <v>1368</v>
      </c>
      <c r="N3">
        <v>1011</v>
      </c>
      <c r="O3" t="s">
        <v>884</v>
      </c>
      <c r="P3" t="s">
        <v>884</v>
      </c>
      <c r="Q3">
        <v>1</v>
      </c>
      <c r="X3">
        <v>7.74</v>
      </c>
      <c r="Y3">
        <v>0</v>
      </c>
      <c r="Z3">
        <v>31.26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3</v>
      </c>
      <c r="AG3">
        <v>7.74</v>
      </c>
      <c r="AH3">
        <v>2</v>
      </c>
      <c r="AI3">
        <v>39270589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ROW(Source!A29)</f>
        <v>29</v>
      </c>
      <c r="B4">
        <v>39270597</v>
      </c>
      <c r="C4">
        <v>39270593</v>
      </c>
      <c r="D4">
        <v>37068148</v>
      </c>
      <c r="E4">
        <v>1</v>
      </c>
      <c r="F4">
        <v>1</v>
      </c>
      <c r="G4">
        <v>1</v>
      </c>
      <c r="H4">
        <v>1</v>
      </c>
      <c r="I4" t="s">
        <v>876</v>
      </c>
      <c r="J4" t="s">
        <v>3</v>
      </c>
      <c r="K4" t="s">
        <v>877</v>
      </c>
      <c r="L4">
        <v>1191</v>
      </c>
      <c r="N4">
        <v>1013</v>
      </c>
      <c r="O4" t="s">
        <v>878</v>
      </c>
      <c r="P4" t="s">
        <v>878</v>
      </c>
      <c r="Q4">
        <v>1</v>
      </c>
      <c r="X4">
        <v>188.54</v>
      </c>
      <c r="Y4">
        <v>0</v>
      </c>
      <c r="Z4">
        <v>0</v>
      </c>
      <c r="AA4">
        <v>0</v>
      </c>
      <c r="AB4">
        <v>8.09</v>
      </c>
      <c r="AC4">
        <v>0</v>
      </c>
      <c r="AD4">
        <v>1</v>
      </c>
      <c r="AE4">
        <v>1</v>
      </c>
      <c r="AF4" t="s">
        <v>3</v>
      </c>
      <c r="AG4">
        <v>188.54</v>
      </c>
      <c r="AH4">
        <v>2</v>
      </c>
      <c r="AI4">
        <v>39270594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ROW(Source!A29)</f>
        <v>29</v>
      </c>
      <c r="B5">
        <v>39270598</v>
      </c>
      <c r="C5">
        <v>39270593</v>
      </c>
      <c r="D5">
        <v>37064876</v>
      </c>
      <c r="E5">
        <v>1</v>
      </c>
      <c r="F5">
        <v>1</v>
      </c>
      <c r="G5">
        <v>1</v>
      </c>
      <c r="H5">
        <v>1</v>
      </c>
      <c r="I5" t="s">
        <v>879</v>
      </c>
      <c r="J5" t="s">
        <v>3</v>
      </c>
      <c r="K5" t="s">
        <v>880</v>
      </c>
      <c r="L5">
        <v>1191</v>
      </c>
      <c r="N5">
        <v>1013</v>
      </c>
      <c r="O5" t="s">
        <v>878</v>
      </c>
      <c r="P5" t="s">
        <v>878</v>
      </c>
      <c r="Q5">
        <v>1</v>
      </c>
      <c r="X5">
        <v>7.74</v>
      </c>
      <c r="Y5">
        <v>0</v>
      </c>
      <c r="Z5">
        <v>0</v>
      </c>
      <c r="AA5">
        <v>0</v>
      </c>
      <c r="AB5">
        <v>0</v>
      </c>
      <c r="AC5">
        <v>0</v>
      </c>
      <c r="AD5">
        <v>1</v>
      </c>
      <c r="AE5">
        <v>2</v>
      </c>
      <c r="AF5" t="s">
        <v>3</v>
      </c>
      <c r="AG5">
        <v>7.74</v>
      </c>
      <c r="AH5">
        <v>2</v>
      </c>
      <c r="AI5">
        <v>39270595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ROW(Source!A29)</f>
        <v>29</v>
      </c>
      <c r="B6">
        <v>39270599</v>
      </c>
      <c r="C6">
        <v>39270593</v>
      </c>
      <c r="D6">
        <v>36882452</v>
      </c>
      <c r="E6">
        <v>1</v>
      </c>
      <c r="F6">
        <v>1</v>
      </c>
      <c r="G6">
        <v>1</v>
      </c>
      <c r="H6">
        <v>2</v>
      </c>
      <c r="I6" t="s">
        <v>881</v>
      </c>
      <c r="J6" t="s">
        <v>882</v>
      </c>
      <c r="K6" t="s">
        <v>883</v>
      </c>
      <c r="L6">
        <v>1368</v>
      </c>
      <c r="N6">
        <v>1011</v>
      </c>
      <c r="O6" t="s">
        <v>884</v>
      </c>
      <c r="P6" t="s">
        <v>884</v>
      </c>
      <c r="Q6">
        <v>1</v>
      </c>
      <c r="X6">
        <v>7.74</v>
      </c>
      <c r="Y6">
        <v>0</v>
      </c>
      <c r="Z6">
        <v>31.26</v>
      </c>
      <c r="AA6">
        <v>13.5</v>
      </c>
      <c r="AB6">
        <v>0</v>
      </c>
      <c r="AC6">
        <v>0</v>
      </c>
      <c r="AD6">
        <v>1</v>
      </c>
      <c r="AE6">
        <v>0</v>
      </c>
      <c r="AF6" t="s">
        <v>3</v>
      </c>
      <c r="AG6">
        <v>7.74</v>
      </c>
      <c r="AH6">
        <v>2</v>
      </c>
      <c r="AI6">
        <v>39270596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ROW(Source!A30)</f>
        <v>30</v>
      </c>
      <c r="B7">
        <v>39270603</v>
      </c>
      <c r="C7">
        <v>39270600</v>
      </c>
      <c r="D7">
        <v>37064998</v>
      </c>
      <c r="E7">
        <v>1</v>
      </c>
      <c r="F7">
        <v>1</v>
      </c>
      <c r="G7">
        <v>1</v>
      </c>
      <c r="H7">
        <v>1</v>
      </c>
      <c r="I7" t="s">
        <v>885</v>
      </c>
      <c r="J7" t="s">
        <v>3</v>
      </c>
      <c r="K7" t="s">
        <v>886</v>
      </c>
      <c r="L7">
        <v>1191</v>
      </c>
      <c r="N7">
        <v>1013</v>
      </c>
      <c r="O7" t="s">
        <v>878</v>
      </c>
      <c r="P7" t="s">
        <v>878</v>
      </c>
      <c r="Q7">
        <v>1</v>
      </c>
      <c r="X7">
        <v>9.1</v>
      </c>
      <c r="Y7">
        <v>0</v>
      </c>
      <c r="Z7">
        <v>0</v>
      </c>
      <c r="AA7">
        <v>0</v>
      </c>
      <c r="AB7">
        <v>7.8</v>
      </c>
      <c r="AC7">
        <v>0</v>
      </c>
      <c r="AD7">
        <v>1</v>
      </c>
      <c r="AE7">
        <v>1</v>
      </c>
      <c r="AF7" t="s">
        <v>3</v>
      </c>
      <c r="AG7">
        <v>9.1</v>
      </c>
      <c r="AH7">
        <v>2</v>
      </c>
      <c r="AI7">
        <v>39270601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ROW(Source!A30)</f>
        <v>30</v>
      </c>
      <c r="B8">
        <v>39270604</v>
      </c>
      <c r="C8">
        <v>39270600</v>
      </c>
      <c r="D8">
        <v>36882356</v>
      </c>
      <c r="E8">
        <v>1</v>
      </c>
      <c r="F8">
        <v>1</v>
      </c>
      <c r="G8">
        <v>1</v>
      </c>
      <c r="H8">
        <v>2</v>
      </c>
      <c r="I8" t="s">
        <v>887</v>
      </c>
      <c r="J8" t="s">
        <v>888</v>
      </c>
      <c r="K8" t="s">
        <v>889</v>
      </c>
      <c r="L8">
        <v>1368</v>
      </c>
      <c r="N8">
        <v>1011</v>
      </c>
      <c r="O8" t="s">
        <v>884</v>
      </c>
      <c r="P8" t="s">
        <v>884</v>
      </c>
      <c r="Q8">
        <v>1</v>
      </c>
      <c r="X8">
        <v>0.12</v>
      </c>
      <c r="Y8">
        <v>0</v>
      </c>
      <c r="Z8">
        <v>1.7</v>
      </c>
      <c r="AA8">
        <v>0</v>
      </c>
      <c r="AB8">
        <v>0</v>
      </c>
      <c r="AC8">
        <v>0</v>
      </c>
      <c r="AD8">
        <v>1</v>
      </c>
      <c r="AE8">
        <v>0</v>
      </c>
      <c r="AF8" t="s">
        <v>3</v>
      </c>
      <c r="AG8">
        <v>0.12</v>
      </c>
      <c r="AH8">
        <v>2</v>
      </c>
      <c r="AI8">
        <v>39270602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ROW(Source!A30)</f>
        <v>30</v>
      </c>
      <c r="B9">
        <v>39270605</v>
      </c>
      <c r="C9">
        <v>39270600</v>
      </c>
      <c r="D9">
        <v>36799072</v>
      </c>
      <c r="E9">
        <v>17</v>
      </c>
      <c r="F9">
        <v>1</v>
      </c>
      <c r="G9">
        <v>1</v>
      </c>
      <c r="H9">
        <v>3</v>
      </c>
      <c r="I9" t="s">
        <v>1250</v>
      </c>
      <c r="J9" t="s">
        <v>3</v>
      </c>
      <c r="K9" t="s">
        <v>1251</v>
      </c>
      <c r="L9">
        <v>1348</v>
      </c>
      <c r="N9">
        <v>1009</v>
      </c>
      <c r="O9" t="s">
        <v>219</v>
      </c>
      <c r="P9" t="s">
        <v>219</v>
      </c>
      <c r="Q9">
        <v>1000</v>
      </c>
      <c r="X9">
        <v>0.12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 t="s">
        <v>3</v>
      </c>
      <c r="AG9">
        <v>0.12</v>
      </c>
      <c r="AH9">
        <v>3</v>
      </c>
      <c r="AI9">
        <v>-1</v>
      </c>
      <c r="AJ9" t="s">
        <v>3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ROW(Source!A31)</f>
        <v>31</v>
      </c>
      <c r="B10">
        <v>39487012</v>
      </c>
      <c r="C10">
        <v>39487011</v>
      </c>
      <c r="D10">
        <v>37070090</v>
      </c>
      <c r="E10">
        <v>1</v>
      </c>
      <c r="F10">
        <v>1</v>
      </c>
      <c r="G10">
        <v>1</v>
      </c>
      <c r="H10">
        <v>1</v>
      </c>
      <c r="I10" t="s">
        <v>890</v>
      </c>
      <c r="J10" t="s">
        <v>3</v>
      </c>
      <c r="K10" t="s">
        <v>891</v>
      </c>
      <c r="L10">
        <v>1191</v>
      </c>
      <c r="N10">
        <v>1013</v>
      </c>
      <c r="O10" t="s">
        <v>878</v>
      </c>
      <c r="P10" t="s">
        <v>878</v>
      </c>
      <c r="Q10">
        <v>1</v>
      </c>
      <c r="X10">
        <v>2.65</v>
      </c>
      <c r="Y10">
        <v>0</v>
      </c>
      <c r="Z10">
        <v>0</v>
      </c>
      <c r="AA10">
        <v>0</v>
      </c>
      <c r="AB10">
        <v>8.9700000000000006</v>
      </c>
      <c r="AC10">
        <v>0</v>
      </c>
      <c r="AD10">
        <v>1</v>
      </c>
      <c r="AE10">
        <v>1</v>
      </c>
      <c r="AF10" t="s">
        <v>41</v>
      </c>
      <c r="AG10">
        <v>1.06</v>
      </c>
      <c r="AH10">
        <v>2</v>
      </c>
      <c r="AI10">
        <v>39487012</v>
      </c>
      <c r="AJ10">
        <v>9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ROW(Source!A31)</f>
        <v>31</v>
      </c>
      <c r="B11">
        <v>39487013</v>
      </c>
      <c r="C11">
        <v>39487011</v>
      </c>
      <c r="D11">
        <v>37064876</v>
      </c>
      <c r="E11">
        <v>1</v>
      </c>
      <c r="F11">
        <v>1</v>
      </c>
      <c r="G11">
        <v>1</v>
      </c>
      <c r="H11">
        <v>1</v>
      </c>
      <c r="I11" t="s">
        <v>879</v>
      </c>
      <c r="J11" t="s">
        <v>3</v>
      </c>
      <c r="K11" t="s">
        <v>880</v>
      </c>
      <c r="L11">
        <v>1191</v>
      </c>
      <c r="N11">
        <v>1013</v>
      </c>
      <c r="O11" t="s">
        <v>878</v>
      </c>
      <c r="P11" t="s">
        <v>878</v>
      </c>
      <c r="Q11">
        <v>1</v>
      </c>
      <c r="X11">
        <v>0.03</v>
      </c>
      <c r="Y11">
        <v>0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2</v>
      </c>
      <c r="AF11" t="s">
        <v>41</v>
      </c>
      <c r="AG11">
        <v>1.2E-2</v>
      </c>
      <c r="AH11">
        <v>2</v>
      </c>
      <c r="AI11">
        <v>39487013</v>
      </c>
      <c r="AJ11">
        <v>10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ROW(Source!A31)</f>
        <v>31</v>
      </c>
      <c r="B12">
        <v>39487014</v>
      </c>
      <c r="C12">
        <v>39487011</v>
      </c>
      <c r="D12">
        <v>36882159</v>
      </c>
      <c r="E12">
        <v>1</v>
      </c>
      <c r="F12">
        <v>1</v>
      </c>
      <c r="G12">
        <v>1</v>
      </c>
      <c r="H12">
        <v>2</v>
      </c>
      <c r="I12" t="s">
        <v>892</v>
      </c>
      <c r="J12" t="s">
        <v>893</v>
      </c>
      <c r="K12" t="s">
        <v>894</v>
      </c>
      <c r="L12">
        <v>1368</v>
      </c>
      <c r="N12">
        <v>1011</v>
      </c>
      <c r="O12" t="s">
        <v>884</v>
      </c>
      <c r="P12" t="s">
        <v>884</v>
      </c>
      <c r="Q12">
        <v>1</v>
      </c>
      <c r="X12">
        <v>0.01</v>
      </c>
      <c r="Y12">
        <v>0</v>
      </c>
      <c r="Z12">
        <v>111.99</v>
      </c>
      <c r="AA12">
        <v>13.5</v>
      </c>
      <c r="AB12">
        <v>0</v>
      </c>
      <c r="AC12">
        <v>0</v>
      </c>
      <c r="AD12">
        <v>1</v>
      </c>
      <c r="AE12">
        <v>0</v>
      </c>
      <c r="AF12" t="s">
        <v>41</v>
      </c>
      <c r="AG12">
        <v>4.0000000000000001E-3</v>
      </c>
      <c r="AH12">
        <v>2</v>
      </c>
      <c r="AI12">
        <v>39487014</v>
      </c>
      <c r="AJ12">
        <v>11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ROW(Source!A31)</f>
        <v>31</v>
      </c>
      <c r="B13">
        <v>39487015</v>
      </c>
      <c r="C13">
        <v>39487011</v>
      </c>
      <c r="D13">
        <v>36883554</v>
      </c>
      <c r="E13">
        <v>1</v>
      </c>
      <c r="F13">
        <v>1</v>
      </c>
      <c r="G13">
        <v>1</v>
      </c>
      <c r="H13">
        <v>2</v>
      </c>
      <c r="I13" t="s">
        <v>895</v>
      </c>
      <c r="J13" t="s">
        <v>896</v>
      </c>
      <c r="K13" t="s">
        <v>897</v>
      </c>
      <c r="L13">
        <v>1368</v>
      </c>
      <c r="N13">
        <v>1011</v>
      </c>
      <c r="O13" t="s">
        <v>884</v>
      </c>
      <c r="P13" t="s">
        <v>884</v>
      </c>
      <c r="Q13">
        <v>1</v>
      </c>
      <c r="X13">
        <v>0.02</v>
      </c>
      <c r="Y13">
        <v>0</v>
      </c>
      <c r="Z13">
        <v>65.709999999999994</v>
      </c>
      <c r="AA13">
        <v>11.6</v>
      </c>
      <c r="AB13">
        <v>0</v>
      </c>
      <c r="AC13">
        <v>0</v>
      </c>
      <c r="AD13">
        <v>1</v>
      </c>
      <c r="AE13">
        <v>0</v>
      </c>
      <c r="AF13" t="s">
        <v>41</v>
      </c>
      <c r="AG13">
        <v>8.0000000000000002E-3</v>
      </c>
      <c r="AH13">
        <v>2</v>
      </c>
      <c r="AI13">
        <v>39487015</v>
      </c>
      <c r="AJ13">
        <v>12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ROW(Source!A31)</f>
        <v>31</v>
      </c>
      <c r="B14">
        <v>39487016</v>
      </c>
      <c r="C14">
        <v>39487011</v>
      </c>
      <c r="D14">
        <v>36883858</v>
      </c>
      <c r="E14">
        <v>1</v>
      </c>
      <c r="F14">
        <v>1</v>
      </c>
      <c r="G14">
        <v>1</v>
      </c>
      <c r="H14">
        <v>2</v>
      </c>
      <c r="I14" t="s">
        <v>898</v>
      </c>
      <c r="J14" t="s">
        <v>899</v>
      </c>
      <c r="K14" t="s">
        <v>900</v>
      </c>
      <c r="L14">
        <v>1368</v>
      </c>
      <c r="N14">
        <v>1011</v>
      </c>
      <c r="O14" t="s">
        <v>884</v>
      </c>
      <c r="P14" t="s">
        <v>884</v>
      </c>
      <c r="Q14">
        <v>1</v>
      </c>
      <c r="X14">
        <v>0.23</v>
      </c>
      <c r="Y14">
        <v>0</v>
      </c>
      <c r="Z14">
        <v>8.1</v>
      </c>
      <c r="AA14">
        <v>0</v>
      </c>
      <c r="AB14">
        <v>0</v>
      </c>
      <c r="AC14">
        <v>0</v>
      </c>
      <c r="AD14">
        <v>1</v>
      </c>
      <c r="AE14">
        <v>0</v>
      </c>
      <c r="AF14" t="s">
        <v>41</v>
      </c>
      <c r="AG14">
        <v>9.2000000000000012E-2</v>
      </c>
      <c r="AH14">
        <v>2</v>
      </c>
      <c r="AI14">
        <v>39487016</v>
      </c>
      <c r="AJ14">
        <v>13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ROW(Source!A31)</f>
        <v>31</v>
      </c>
      <c r="B15">
        <v>39487017</v>
      </c>
      <c r="C15">
        <v>39487011</v>
      </c>
      <c r="D15">
        <v>36803269</v>
      </c>
      <c r="E15">
        <v>1</v>
      </c>
      <c r="F15">
        <v>1</v>
      </c>
      <c r="G15">
        <v>1</v>
      </c>
      <c r="H15">
        <v>3</v>
      </c>
      <c r="I15" t="s">
        <v>901</v>
      </c>
      <c r="J15" t="s">
        <v>902</v>
      </c>
      <c r="K15" t="s">
        <v>903</v>
      </c>
      <c r="L15">
        <v>1348</v>
      </c>
      <c r="N15">
        <v>1009</v>
      </c>
      <c r="O15" t="s">
        <v>219</v>
      </c>
      <c r="P15" t="s">
        <v>219</v>
      </c>
      <c r="Q15">
        <v>1000</v>
      </c>
      <c r="X15">
        <v>2.2000000000000001E-4</v>
      </c>
      <c r="Y15">
        <v>10362</v>
      </c>
      <c r="Z15">
        <v>0</v>
      </c>
      <c r="AA15">
        <v>0</v>
      </c>
      <c r="AB15">
        <v>0</v>
      </c>
      <c r="AC15">
        <v>0</v>
      </c>
      <c r="AD15">
        <v>1</v>
      </c>
      <c r="AE15">
        <v>0</v>
      </c>
      <c r="AF15" t="s">
        <v>40</v>
      </c>
      <c r="AG15">
        <v>0</v>
      </c>
      <c r="AH15">
        <v>2</v>
      </c>
      <c r="AI15">
        <v>39487017</v>
      </c>
      <c r="AJ15">
        <v>14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ROW(Source!A31)</f>
        <v>31</v>
      </c>
      <c r="B16">
        <v>39487018</v>
      </c>
      <c r="C16">
        <v>39487011</v>
      </c>
      <c r="D16">
        <v>36804447</v>
      </c>
      <c r="E16">
        <v>1</v>
      </c>
      <c r="F16">
        <v>1</v>
      </c>
      <c r="G16">
        <v>1</v>
      </c>
      <c r="H16">
        <v>3</v>
      </c>
      <c r="I16" t="s">
        <v>904</v>
      </c>
      <c r="J16" t="s">
        <v>905</v>
      </c>
      <c r="K16" t="s">
        <v>906</v>
      </c>
      <c r="L16">
        <v>1348</v>
      </c>
      <c r="N16">
        <v>1009</v>
      </c>
      <c r="O16" t="s">
        <v>219</v>
      </c>
      <c r="P16" t="s">
        <v>219</v>
      </c>
      <c r="Q16">
        <v>1000</v>
      </c>
      <c r="X16">
        <v>8.9999999999999998E-4</v>
      </c>
      <c r="Y16">
        <v>9040.01</v>
      </c>
      <c r="Z16">
        <v>0</v>
      </c>
      <c r="AA16">
        <v>0</v>
      </c>
      <c r="AB16">
        <v>0</v>
      </c>
      <c r="AC16">
        <v>0</v>
      </c>
      <c r="AD16">
        <v>1</v>
      </c>
      <c r="AE16">
        <v>0</v>
      </c>
      <c r="AF16" t="s">
        <v>40</v>
      </c>
      <c r="AG16">
        <v>0</v>
      </c>
      <c r="AH16">
        <v>2</v>
      </c>
      <c r="AI16">
        <v>39487018</v>
      </c>
      <c r="AJ16">
        <v>15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ROW(Source!A31)</f>
        <v>31</v>
      </c>
      <c r="B17">
        <v>39487019</v>
      </c>
      <c r="C17">
        <v>39487011</v>
      </c>
      <c r="D17">
        <v>36796210</v>
      </c>
      <c r="E17">
        <v>17</v>
      </c>
      <c r="F17">
        <v>1</v>
      </c>
      <c r="G17">
        <v>1</v>
      </c>
      <c r="H17">
        <v>3</v>
      </c>
      <c r="I17" t="s">
        <v>1252</v>
      </c>
      <c r="J17" t="s">
        <v>3</v>
      </c>
      <c r="K17" t="s">
        <v>1253</v>
      </c>
      <c r="L17">
        <v>1339</v>
      </c>
      <c r="N17">
        <v>1007</v>
      </c>
      <c r="O17" t="s">
        <v>188</v>
      </c>
      <c r="P17" t="s">
        <v>188</v>
      </c>
      <c r="Q17">
        <v>1</v>
      </c>
      <c r="X17">
        <v>5.9999999999999995E-4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 t="s">
        <v>40</v>
      </c>
      <c r="AG17">
        <v>0</v>
      </c>
      <c r="AH17">
        <v>3</v>
      </c>
      <c r="AI17">
        <v>-1</v>
      </c>
      <c r="AJ17" t="s">
        <v>3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ROW(Source!A31)</f>
        <v>31</v>
      </c>
      <c r="B18">
        <v>39487020</v>
      </c>
      <c r="C18">
        <v>39487011</v>
      </c>
      <c r="D18">
        <v>36826587</v>
      </c>
      <c r="E18">
        <v>1</v>
      </c>
      <c r="F18">
        <v>1</v>
      </c>
      <c r="G18">
        <v>1</v>
      </c>
      <c r="H18">
        <v>3</v>
      </c>
      <c r="I18" t="s">
        <v>907</v>
      </c>
      <c r="J18" t="s">
        <v>908</v>
      </c>
      <c r="K18" t="s">
        <v>909</v>
      </c>
      <c r="L18">
        <v>1348</v>
      </c>
      <c r="N18">
        <v>1009</v>
      </c>
      <c r="O18" t="s">
        <v>219</v>
      </c>
      <c r="P18" t="s">
        <v>219</v>
      </c>
      <c r="Q18">
        <v>1000</v>
      </c>
      <c r="X18">
        <v>8.4999999999999995E-4</v>
      </c>
      <c r="Y18">
        <v>6508.75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40</v>
      </c>
      <c r="AG18">
        <v>0</v>
      </c>
      <c r="AH18">
        <v>2</v>
      </c>
      <c r="AI18">
        <v>39487020</v>
      </c>
      <c r="AJ18">
        <v>16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ROW(Source!A31)</f>
        <v>31</v>
      </c>
      <c r="B19">
        <v>39487021</v>
      </c>
      <c r="C19">
        <v>39487011</v>
      </c>
      <c r="D19">
        <v>36797832</v>
      </c>
      <c r="E19">
        <v>17</v>
      </c>
      <c r="F19">
        <v>1</v>
      </c>
      <c r="G19">
        <v>1</v>
      </c>
      <c r="H19">
        <v>3</v>
      </c>
      <c r="I19" t="s">
        <v>1254</v>
      </c>
      <c r="J19" t="s">
        <v>3</v>
      </c>
      <c r="K19" t="s">
        <v>1255</v>
      </c>
      <c r="L19">
        <v>1354</v>
      </c>
      <c r="N19">
        <v>1010</v>
      </c>
      <c r="O19" t="s">
        <v>94</v>
      </c>
      <c r="P19" t="s">
        <v>94</v>
      </c>
      <c r="Q19">
        <v>1</v>
      </c>
      <c r="X19">
        <v>1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 t="s">
        <v>40</v>
      </c>
      <c r="AG19">
        <v>0</v>
      </c>
      <c r="AH19">
        <v>3</v>
      </c>
      <c r="AI19">
        <v>-1</v>
      </c>
      <c r="AJ19" t="s">
        <v>3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ROW(Source!A32)</f>
        <v>32</v>
      </c>
      <c r="B20">
        <v>39270627</v>
      </c>
      <c r="C20">
        <v>39270625</v>
      </c>
      <c r="D20">
        <v>37064998</v>
      </c>
      <c r="E20">
        <v>1</v>
      </c>
      <c r="F20">
        <v>1</v>
      </c>
      <c r="G20">
        <v>1</v>
      </c>
      <c r="H20">
        <v>1</v>
      </c>
      <c r="I20" t="s">
        <v>885</v>
      </c>
      <c r="J20" t="s">
        <v>3</v>
      </c>
      <c r="K20" t="s">
        <v>886</v>
      </c>
      <c r="L20">
        <v>1191</v>
      </c>
      <c r="N20">
        <v>1013</v>
      </c>
      <c r="O20" t="s">
        <v>878</v>
      </c>
      <c r="P20" t="s">
        <v>878</v>
      </c>
      <c r="Q20">
        <v>1</v>
      </c>
      <c r="X20">
        <v>3.77</v>
      </c>
      <c r="Y20">
        <v>0</v>
      </c>
      <c r="Z20">
        <v>0</v>
      </c>
      <c r="AA20">
        <v>0</v>
      </c>
      <c r="AB20">
        <v>7.8</v>
      </c>
      <c r="AC20">
        <v>0</v>
      </c>
      <c r="AD20">
        <v>1</v>
      </c>
      <c r="AE20">
        <v>1</v>
      </c>
      <c r="AF20" t="s">
        <v>3</v>
      </c>
      <c r="AG20">
        <v>3.77</v>
      </c>
      <c r="AH20">
        <v>2</v>
      </c>
      <c r="AI20">
        <v>39270626</v>
      </c>
      <c r="AJ20">
        <v>17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ROW(Source!A32)</f>
        <v>32</v>
      </c>
      <c r="B21">
        <v>39270628</v>
      </c>
      <c r="C21">
        <v>39270625</v>
      </c>
      <c r="D21">
        <v>36799072</v>
      </c>
      <c r="E21">
        <v>17</v>
      </c>
      <c r="F21">
        <v>1</v>
      </c>
      <c r="G21">
        <v>1</v>
      </c>
      <c r="H21">
        <v>3</v>
      </c>
      <c r="I21" t="s">
        <v>1250</v>
      </c>
      <c r="J21" t="s">
        <v>3</v>
      </c>
      <c r="K21" t="s">
        <v>1251</v>
      </c>
      <c r="L21">
        <v>1348</v>
      </c>
      <c r="N21">
        <v>1009</v>
      </c>
      <c r="O21" t="s">
        <v>219</v>
      </c>
      <c r="P21" t="s">
        <v>219</v>
      </c>
      <c r="Q21">
        <v>1000</v>
      </c>
      <c r="X21">
        <v>0.11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 t="s">
        <v>3</v>
      </c>
      <c r="AG21">
        <v>0.11</v>
      </c>
      <c r="AH21">
        <v>3</v>
      </c>
      <c r="AI21">
        <v>-1</v>
      </c>
      <c r="AJ21" t="s">
        <v>3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ROW(Source!A33)</f>
        <v>33</v>
      </c>
      <c r="B22">
        <v>39270631</v>
      </c>
      <c r="C22">
        <v>39270629</v>
      </c>
      <c r="D22">
        <v>37064998</v>
      </c>
      <c r="E22">
        <v>1</v>
      </c>
      <c r="F22">
        <v>1</v>
      </c>
      <c r="G22">
        <v>1</v>
      </c>
      <c r="H22">
        <v>1</v>
      </c>
      <c r="I22" t="s">
        <v>885</v>
      </c>
      <c r="J22" t="s">
        <v>3</v>
      </c>
      <c r="K22" t="s">
        <v>886</v>
      </c>
      <c r="L22">
        <v>1191</v>
      </c>
      <c r="N22">
        <v>1013</v>
      </c>
      <c r="O22" t="s">
        <v>878</v>
      </c>
      <c r="P22" t="s">
        <v>878</v>
      </c>
      <c r="Q22">
        <v>1</v>
      </c>
      <c r="X22">
        <v>7.67</v>
      </c>
      <c r="Y22">
        <v>0</v>
      </c>
      <c r="Z22">
        <v>0</v>
      </c>
      <c r="AA22">
        <v>0</v>
      </c>
      <c r="AB22">
        <v>7.8</v>
      </c>
      <c r="AC22">
        <v>0</v>
      </c>
      <c r="AD22">
        <v>1</v>
      </c>
      <c r="AE22">
        <v>1</v>
      </c>
      <c r="AF22" t="s">
        <v>3</v>
      </c>
      <c r="AG22">
        <v>7.67</v>
      </c>
      <c r="AH22">
        <v>2</v>
      </c>
      <c r="AI22">
        <v>39270630</v>
      </c>
      <c r="AJ22">
        <v>18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ROW(Source!A33)</f>
        <v>33</v>
      </c>
      <c r="B23">
        <v>39270632</v>
      </c>
      <c r="C23">
        <v>39270629</v>
      </c>
      <c r="D23">
        <v>36799072</v>
      </c>
      <c r="E23">
        <v>17</v>
      </c>
      <c r="F23">
        <v>1</v>
      </c>
      <c r="G23">
        <v>1</v>
      </c>
      <c r="H23">
        <v>3</v>
      </c>
      <c r="I23" t="s">
        <v>1250</v>
      </c>
      <c r="J23" t="s">
        <v>3</v>
      </c>
      <c r="K23" t="s">
        <v>1251</v>
      </c>
      <c r="L23">
        <v>1348</v>
      </c>
      <c r="N23">
        <v>1009</v>
      </c>
      <c r="O23" t="s">
        <v>219</v>
      </c>
      <c r="P23" t="s">
        <v>219</v>
      </c>
      <c r="Q23">
        <v>1000</v>
      </c>
      <c r="X23">
        <v>0.7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 t="s">
        <v>3</v>
      </c>
      <c r="AG23">
        <v>0.7</v>
      </c>
      <c r="AH23">
        <v>3</v>
      </c>
      <c r="AI23">
        <v>-1</v>
      </c>
      <c r="AJ23" t="s">
        <v>3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ROW(Source!A34)</f>
        <v>34</v>
      </c>
      <c r="B24">
        <v>39270636</v>
      </c>
      <c r="C24">
        <v>39270633</v>
      </c>
      <c r="D24">
        <v>37068121</v>
      </c>
      <c r="E24">
        <v>1</v>
      </c>
      <c r="F24">
        <v>1</v>
      </c>
      <c r="G24">
        <v>1</v>
      </c>
      <c r="H24">
        <v>1</v>
      </c>
      <c r="I24" t="s">
        <v>910</v>
      </c>
      <c r="J24" t="s">
        <v>3</v>
      </c>
      <c r="K24" t="s">
        <v>911</v>
      </c>
      <c r="L24">
        <v>1191</v>
      </c>
      <c r="N24">
        <v>1013</v>
      </c>
      <c r="O24" t="s">
        <v>878</v>
      </c>
      <c r="P24" t="s">
        <v>878</v>
      </c>
      <c r="Q24">
        <v>1</v>
      </c>
      <c r="X24">
        <v>125.57</v>
      </c>
      <c r="Y24">
        <v>0</v>
      </c>
      <c r="Z24">
        <v>0</v>
      </c>
      <c r="AA24">
        <v>0</v>
      </c>
      <c r="AB24">
        <v>7.94</v>
      </c>
      <c r="AC24">
        <v>0</v>
      </c>
      <c r="AD24">
        <v>1</v>
      </c>
      <c r="AE24">
        <v>1</v>
      </c>
      <c r="AF24" t="s">
        <v>3</v>
      </c>
      <c r="AG24">
        <v>125.57</v>
      </c>
      <c r="AH24">
        <v>2</v>
      </c>
      <c r="AI24">
        <v>39270634</v>
      </c>
      <c r="AJ24">
        <v>19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ROW(Source!A34)</f>
        <v>34</v>
      </c>
      <c r="B25">
        <v>39270637</v>
      </c>
      <c r="C25">
        <v>39270633</v>
      </c>
      <c r="D25">
        <v>36882356</v>
      </c>
      <c r="E25">
        <v>1</v>
      </c>
      <c r="F25">
        <v>1</v>
      </c>
      <c r="G25">
        <v>1</v>
      </c>
      <c r="H25">
        <v>2</v>
      </c>
      <c r="I25" t="s">
        <v>887</v>
      </c>
      <c r="J25" t="s">
        <v>888</v>
      </c>
      <c r="K25" t="s">
        <v>889</v>
      </c>
      <c r="L25">
        <v>1368</v>
      </c>
      <c r="N25">
        <v>1011</v>
      </c>
      <c r="O25" t="s">
        <v>884</v>
      </c>
      <c r="P25" t="s">
        <v>884</v>
      </c>
      <c r="Q25">
        <v>1</v>
      </c>
      <c r="X25">
        <v>6.16</v>
      </c>
      <c r="Y25">
        <v>0</v>
      </c>
      <c r="Z25">
        <v>1.7</v>
      </c>
      <c r="AA25">
        <v>0</v>
      </c>
      <c r="AB25">
        <v>0</v>
      </c>
      <c r="AC25">
        <v>0</v>
      </c>
      <c r="AD25">
        <v>1</v>
      </c>
      <c r="AE25">
        <v>0</v>
      </c>
      <c r="AF25" t="s">
        <v>3</v>
      </c>
      <c r="AG25">
        <v>6.16</v>
      </c>
      <c r="AH25">
        <v>2</v>
      </c>
      <c r="AI25">
        <v>39270635</v>
      </c>
      <c r="AJ25">
        <v>20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ROW(Source!A34)</f>
        <v>34</v>
      </c>
      <c r="B26">
        <v>39270638</v>
      </c>
      <c r="C26">
        <v>39270633</v>
      </c>
      <c r="D26">
        <v>36799072</v>
      </c>
      <c r="E26">
        <v>17</v>
      </c>
      <c r="F26">
        <v>1</v>
      </c>
      <c r="G26">
        <v>1</v>
      </c>
      <c r="H26">
        <v>3</v>
      </c>
      <c r="I26" t="s">
        <v>1250</v>
      </c>
      <c r="J26" t="s">
        <v>3</v>
      </c>
      <c r="K26" t="s">
        <v>1251</v>
      </c>
      <c r="L26">
        <v>1348</v>
      </c>
      <c r="N26">
        <v>1009</v>
      </c>
      <c r="O26" t="s">
        <v>219</v>
      </c>
      <c r="P26" t="s">
        <v>219</v>
      </c>
      <c r="Q26">
        <v>1000</v>
      </c>
      <c r="X26">
        <v>17.82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 t="s">
        <v>3</v>
      </c>
      <c r="AG26">
        <v>17.82</v>
      </c>
      <c r="AH26">
        <v>3</v>
      </c>
      <c r="AI26">
        <v>-1</v>
      </c>
      <c r="AJ26" t="s">
        <v>3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ROW(Source!A37)</f>
        <v>37</v>
      </c>
      <c r="B27">
        <v>39270652</v>
      </c>
      <c r="C27">
        <v>39270641</v>
      </c>
      <c r="D27">
        <v>37080781</v>
      </c>
      <c r="E27">
        <v>1</v>
      </c>
      <c r="F27">
        <v>1</v>
      </c>
      <c r="G27">
        <v>1</v>
      </c>
      <c r="H27">
        <v>1</v>
      </c>
      <c r="I27" t="s">
        <v>912</v>
      </c>
      <c r="J27" t="s">
        <v>3</v>
      </c>
      <c r="K27" t="s">
        <v>913</v>
      </c>
      <c r="L27">
        <v>1191</v>
      </c>
      <c r="N27">
        <v>1013</v>
      </c>
      <c r="O27" t="s">
        <v>878</v>
      </c>
      <c r="P27" t="s">
        <v>878</v>
      </c>
      <c r="Q27">
        <v>1</v>
      </c>
      <c r="X27">
        <v>2.4</v>
      </c>
      <c r="Y27">
        <v>0</v>
      </c>
      <c r="Z27">
        <v>0</v>
      </c>
      <c r="AA27">
        <v>0</v>
      </c>
      <c r="AB27">
        <v>9.92</v>
      </c>
      <c r="AC27">
        <v>0</v>
      </c>
      <c r="AD27">
        <v>1</v>
      </c>
      <c r="AE27">
        <v>1</v>
      </c>
      <c r="AF27" t="s">
        <v>82</v>
      </c>
      <c r="AG27">
        <v>2.76</v>
      </c>
      <c r="AH27">
        <v>2</v>
      </c>
      <c r="AI27">
        <v>39270642</v>
      </c>
      <c r="AJ27">
        <v>21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ROW(Source!A37)</f>
        <v>37</v>
      </c>
      <c r="B28">
        <v>39270653</v>
      </c>
      <c r="C28">
        <v>39270641</v>
      </c>
      <c r="D28">
        <v>37064876</v>
      </c>
      <c r="E28">
        <v>1</v>
      </c>
      <c r="F28">
        <v>1</v>
      </c>
      <c r="G28">
        <v>1</v>
      </c>
      <c r="H28">
        <v>1</v>
      </c>
      <c r="I28" t="s">
        <v>879</v>
      </c>
      <c r="J28" t="s">
        <v>3</v>
      </c>
      <c r="K28" t="s">
        <v>880</v>
      </c>
      <c r="L28">
        <v>1191</v>
      </c>
      <c r="N28">
        <v>1013</v>
      </c>
      <c r="O28" t="s">
        <v>878</v>
      </c>
      <c r="P28" t="s">
        <v>878</v>
      </c>
      <c r="Q28">
        <v>1</v>
      </c>
      <c r="X28">
        <v>0.17</v>
      </c>
      <c r="Y28">
        <v>0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2</v>
      </c>
      <c r="AF28" t="s">
        <v>81</v>
      </c>
      <c r="AG28">
        <v>0.21250000000000002</v>
      </c>
      <c r="AH28">
        <v>2</v>
      </c>
      <c r="AI28">
        <v>39270643</v>
      </c>
      <c r="AJ28">
        <v>22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ROW(Source!A37)</f>
        <v>37</v>
      </c>
      <c r="B29">
        <v>39270654</v>
      </c>
      <c r="C29">
        <v>39270641</v>
      </c>
      <c r="D29">
        <v>36883554</v>
      </c>
      <c r="E29">
        <v>1</v>
      </c>
      <c r="F29">
        <v>1</v>
      </c>
      <c r="G29">
        <v>1</v>
      </c>
      <c r="H29">
        <v>2</v>
      </c>
      <c r="I29" t="s">
        <v>895</v>
      </c>
      <c r="J29" t="s">
        <v>896</v>
      </c>
      <c r="K29" t="s">
        <v>897</v>
      </c>
      <c r="L29">
        <v>1368</v>
      </c>
      <c r="N29">
        <v>1011</v>
      </c>
      <c r="O29" t="s">
        <v>884</v>
      </c>
      <c r="P29" t="s">
        <v>884</v>
      </c>
      <c r="Q29">
        <v>1</v>
      </c>
      <c r="X29">
        <v>0.17</v>
      </c>
      <c r="Y29">
        <v>0</v>
      </c>
      <c r="Z29">
        <v>65.709999999999994</v>
      </c>
      <c r="AA29">
        <v>11.6</v>
      </c>
      <c r="AB29">
        <v>0</v>
      </c>
      <c r="AC29">
        <v>0</v>
      </c>
      <c r="AD29">
        <v>1</v>
      </c>
      <c r="AE29">
        <v>0</v>
      </c>
      <c r="AF29" t="s">
        <v>81</v>
      </c>
      <c r="AG29">
        <v>0.21250000000000002</v>
      </c>
      <c r="AH29">
        <v>2</v>
      </c>
      <c r="AI29">
        <v>39270644</v>
      </c>
      <c r="AJ29">
        <v>23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ROW(Source!A37)</f>
        <v>37</v>
      </c>
      <c r="B30">
        <v>39270655</v>
      </c>
      <c r="C30">
        <v>39270641</v>
      </c>
      <c r="D30">
        <v>36883858</v>
      </c>
      <c r="E30">
        <v>1</v>
      </c>
      <c r="F30">
        <v>1</v>
      </c>
      <c r="G30">
        <v>1</v>
      </c>
      <c r="H30">
        <v>2</v>
      </c>
      <c r="I30" t="s">
        <v>898</v>
      </c>
      <c r="J30" t="s">
        <v>899</v>
      </c>
      <c r="K30" t="s">
        <v>900</v>
      </c>
      <c r="L30">
        <v>1368</v>
      </c>
      <c r="N30">
        <v>1011</v>
      </c>
      <c r="O30" t="s">
        <v>884</v>
      </c>
      <c r="P30" t="s">
        <v>884</v>
      </c>
      <c r="Q30">
        <v>1</v>
      </c>
      <c r="X30">
        <v>0.4</v>
      </c>
      <c r="Y30">
        <v>0</v>
      </c>
      <c r="Z30">
        <v>8.1</v>
      </c>
      <c r="AA30">
        <v>0</v>
      </c>
      <c r="AB30">
        <v>0</v>
      </c>
      <c r="AC30">
        <v>0</v>
      </c>
      <c r="AD30">
        <v>1</v>
      </c>
      <c r="AE30">
        <v>0</v>
      </c>
      <c r="AF30" t="s">
        <v>81</v>
      </c>
      <c r="AG30">
        <v>0.5</v>
      </c>
      <c r="AH30">
        <v>2</v>
      </c>
      <c r="AI30">
        <v>39270645</v>
      </c>
      <c r="AJ30">
        <v>24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ROW(Source!A37)</f>
        <v>37</v>
      </c>
      <c r="B31">
        <v>39270656</v>
      </c>
      <c r="C31">
        <v>39270641</v>
      </c>
      <c r="D31">
        <v>39169907</v>
      </c>
      <c r="E31">
        <v>17</v>
      </c>
      <c r="F31">
        <v>1</v>
      </c>
      <c r="G31">
        <v>1</v>
      </c>
      <c r="H31">
        <v>3</v>
      </c>
      <c r="I31" t="s">
        <v>1256</v>
      </c>
      <c r="J31" t="s">
        <v>3</v>
      </c>
      <c r="K31" t="s">
        <v>1257</v>
      </c>
      <c r="L31">
        <v>1035</v>
      </c>
      <c r="N31">
        <v>1013</v>
      </c>
      <c r="O31" t="s">
        <v>89</v>
      </c>
      <c r="P31" t="s">
        <v>89</v>
      </c>
      <c r="Q31">
        <v>1</v>
      </c>
      <c r="X31">
        <v>0</v>
      </c>
      <c r="Y31">
        <v>0</v>
      </c>
      <c r="Z31">
        <v>0</v>
      </c>
      <c r="AA31">
        <v>0</v>
      </c>
      <c r="AB31">
        <v>0</v>
      </c>
      <c r="AC31">
        <v>1</v>
      </c>
      <c r="AD31">
        <v>0</v>
      </c>
      <c r="AE31">
        <v>0</v>
      </c>
      <c r="AF31" t="s">
        <v>3</v>
      </c>
      <c r="AG31">
        <v>0</v>
      </c>
      <c r="AH31">
        <v>3</v>
      </c>
      <c r="AI31">
        <v>-1</v>
      </c>
      <c r="AJ31" t="s">
        <v>3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ROW(Source!A37)</f>
        <v>37</v>
      </c>
      <c r="B32">
        <v>39270657</v>
      </c>
      <c r="C32">
        <v>39270641</v>
      </c>
      <c r="D32">
        <v>36803256</v>
      </c>
      <c r="E32">
        <v>1</v>
      </c>
      <c r="F32">
        <v>1</v>
      </c>
      <c r="G32">
        <v>1</v>
      </c>
      <c r="H32">
        <v>3</v>
      </c>
      <c r="I32" t="s">
        <v>914</v>
      </c>
      <c r="J32" t="s">
        <v>915</v>
      </c>
      <c r="K32" t="s">
        <v>916</v>
      </c>
      <c r="L32">
        <v>1348</v>
      </c>
      <c r="N32">
        <v>1009</v>
      </c>
      <c r="O32" t="s">
        <v>219</v>
      </c>
      <c r="P32" t="s">
        <v>219</v>
      </c>
      <c r="Q32">
        <v>1000</v>
      </c>
      <c r="X32">
        <v>1E-4</v>
      </c>
      <c r="Y32">
        <v>10315.01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0</v>
      </c>
      <c r="AF32" t="s">
        <v>3</v>
      </c>
      <c r="AG32">
        <v>1E-4</v>
      </c>
      <c r="AH32">
        <v>2</v>
      </c>
      <c r="AI32">
        <v>39270647</v>
      </c>
      <c r="AJ32">
        <v>26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ROW(Source!A37)</f>
        <v>37</v>
      </c>
      <c r="B33">
        <v>39270658</v>
      </c>
      <c r="C33">
        <v>39270641</v>
      </c>
      <c r="D33">
        <v>36796893</v>
      </c>
      <c r="E33">
        <v>17</v>
      </c>
      <c r="F33">
        <v>1</v>
      </c>
      <c r="G33">
        <v>1</v>
      </c>
      <c r="H33">
        <v>3</v>
      </c>
      <c r="I33" t="s">
        <v>1258</v>
      </c>
      <c r="J33" t="s">
        <v>3</v>
      </c>
      <c r="K33" t="s">
        <v>1259</v>
      </c>
      <c r="L33">
        <v>1327</v>
      </c>
      <c r="N33">
        <v>1005</v>
      </c>
      <c r="O33" t="s">
        <v>79</v>
      </c>
      <c r="P33" t="s">
        <v>79</v>
      </c>
      <c r="Q33">
        <v>1</v>
      </c>
      <c r="X33">
        <v>1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 t="s">
        <v>3</v>
      </c>
      <c r="AG33">
        <v>1</v>
      </c>
      <c r="AH33">
        <v>3</v>
      </c>
      <c r="AI33">
        <v>-1</v>
      </c>
      <c r="AJ33" t="s">
        <v>3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ROW(Source!A37)</f>
        <v>37</v>
      </c>
      <c r="B34">
        <v>39270659</v>
      </c>
      <c r="C34">
        <v>39270641</v>
      </c>
      <c r="D34">
        <v>36826512</v>
      </c>
      <c r="E34">
        <v>1</v>
      </c>
      <c r="F34">
        <v>1</v>
      </c>
      <c r="G34">
        <v>1</v>
      </c>
      <c r="H34">
        <v>3</v>
      </c>
      <c r="I34" t="s">
        <v>917</v>
      </c>
      <c r="J34" t="s">
        <v>918</v>
      </c>
      <c r="K34" t="s">
        <v>919</v>
      </c>
      <c r="L34">
        <v>1348</v>
      </c>
      <c r="N34">
        <v>1009</v>
      </c>
      <c r="O34" t="s">
        <v>219</v>
      </c>
      <c r="P34" t="s">
        <v>219</v>
      </c>
      <c r="Q34">
        <v>1000</v>
      </c>
      <c r="X34">
        <v>3.0000000000000001E-3</v>
      </c>
      <c r="Y34">
        <v>5804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0</v>
      </c>
      <c r="AF34" t="s">
        <v>3</v>
      </c>
      <c r="AG34">
        <v>3.0000000000000001E-3</v>
      </c>
      <c r="AH34">
        <v>2</v>
      </c>
      <c r="AI34">
        <v>39270650</v>
      </c>
      <c r="AJ34">
        <v>29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ROW(Source!A37)</f>
        <v>37</v>
      </c>
      <c r="B35">
        <v>39270660</v>
      </c>
      <c r="C35">
        <v>39270641</v>
      </c>
      <c r="D35">
        <v>36838813</v>
      </c>
      <c r="E35">
        <v>1</v>
      </c>
      <c r="F35">
        <v>1</v>
      </c>
      <c r="G35">
        <v>1</v>
      </c>
      <c r="H35">
        <v>3</v>
      </c>
      <c r="I35" t="s">
        <v>920</v>
      </c>
      <c r="J35" t="s">
        <v>921</v>
      </c>
      <c r="K35" t="s">
        <v>922</v>
      </c>
      <c r="L35">
        <v>1354</v>
      </c>
      <c r="N35">
        <v>1010</v>
      </c>
      <c r="O35" t="s">
        <v>94</v>
      </c>
      <c r="P35" t="s">
        <v>94</v>
      </c>
      <c r="Q35">
        <v>1</v>
      </c>
      <c r="X35">
        <v>0.1</v>
      </c>
      <c r="Y35">
        <v>72.8</v>
      </c>
      <c r="Z35">
        <v>0</v>
      </c>
      <c r="AA35">
        <v>0</v>
      </c>
      <c r="AB35">
        <v>0</v>
      </c>
      <c r="AC35">
        <v>0</v>
      </c>
      <c r="AD35">
        <v>1</v>
      </c>
      <c r="AE35">
        <v>0</v>
      </c>
      <c r="AF35" t="s">
        <v>3</v>
      </c>
      <c r="AG35">
        <v>0.1</v>
      </c>
      <c r="AH35">
        <v>2</v>
      </c>
      <c r="AI35">
        <v>39270651</v>
      </c>
      <c r="AJ35">
        <v>30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ROW(Source!A41)</f>
        <v>41</v>
      </c>
      <c r="B36">
        <v>39270677</v>
      </c>
      <c r="C36">
        <v>39270664</v>
      </c>
      <c r="D36">
        <v>37072767</v>
      </c>
      <c r="E36">
        <v>1</v>
      </c>
      <c r="F36">
        <v>1</v>
      </c>
      <c r="G36">
        <v>1</v>
      </c>
      <c r="H36">
        <v>1</v>
      </c>
      <c r="I36" t="s">
        <v>923</v>
      </c>
      <c r="J36" t="s">
        <v>3</v>
      </c>
      <c r="K36" t="s">
        <v>924</v>
      </c>
      <c r="L36">
        <v>1191</v>
      </c>
      <c r="N36">
        <v>1013</v>
      </c>
      <c r="O36" t="s">
        <v>878</v>
      </c>
      <c r="P36" t="s">
        <v>878</v>
      </c>
      <c r="Q36">
        <v>1</v>
      </c>
      <c r="X36">
        <v>89.53</v>
      </c>
      <c r="Y36">
        <v>0</v>
      </c>
      <c r="Z36">
        <v>0</v>
      </c>
      <c r="AA36">
        <v>0</v>
      </c>
      <c r="AB36">
        <v>9.18</v>
      </c>
      <c r="AC36">
        <v>0</v>
      </c>
      <c r="AD36">
        <v>1</v>
      </c>
      <c r="AE36">
        <v>1</v>
      </c>
      <c r="AF36" t="s">
        <v>82</v>
      </c>
      <c r="AG36">
        <v>102.95949999999999</v>
      </c>
      <c r="AH36">
        <v>2</v>
      </c>
      <c r="AI36">
        <v>39270665</v>
      </c>
      <c r="AJ36">
        <v>31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ROW(Source!A41)</f>
        <v>41</v>
      </c>
      <c r="B37">
        <v>39270678</v>
      </c>
      <c r="C37">
        <v>39270664</v>
      </c>
      <c r="D37">
        <v>37064876</v>
      </c>
      <c r="E37">
        <v>1</v>
      </c>
      <c r="F37">
        <v>1</v>
      </c>
      <c r="G37">
        <v>1</v>
      </c>
      <c r="H37">
        <v>1</v>
      </c>
      <c r="I37" t="s">
        <v>879</v>
      </c>
      <c r="J37" t="s">
        <v>3</v>
      </c>
      <c r="K37" t="s">
        <v>880</v>
      </c>
      <c r="L37">
        <v>1191</v>
      </c>
      <c r="N37">
        <v>1013</v>
      </c>
      <c r="O37" t="s">
        <v>878</v>
      </c>
      <c r="P37" t="s">
        <v>878</v>
      </c>
      <c r="Q37">
        <v>1</v>
      </c>
      <c r="X37">
        <v>11.68</v>
      </c>
      <c r="Y37">
        <v>0</v>
      </c>
      <c r="Z37">
        <v>0</v>
      </c>
      <c r="AA37">
        <v>0</v>
      </c>
      <c r="AB37">
        <v>0</v>
      </c>
      <c r="AC37">
        <v>0</v>
      </c>
      <c r="AD37">
        <v>1</v>
      </c>
      <c r="AE37">
        <v>2</v>
      </c>
      <c r="AF37" t="s">
        <v>81</v>
      </c>
      <c r="AG37">
        <v>14.6</v>
      </c>
      <c r="AH37">
        <v>2</v>
      </c>
      <c r="AI37">
        <v>39270666</v>
      </c>
      <c r="AJ37">
        <v>32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ROW(Source!A41)</f>
        <v>41</v>
      </c>
      <c r="B38">
        <v>39270679</v>
      </c>
      <c r="C38">
        <v>39270664</v>
      </c>
      <c r="D38">
        <v>36882057</v>
      </c>
      <c r="E38">
        <v>1</v>
      </c>
      <c r="F38">
        <v>1</v>
      </c>
      <c r="G38">
        <v>1</v>
      </c>
      <c r="H38">
        <v>2</v>
      </c>
      <c r="I38" t="s">
        <v>925</v>
      </c>
      <c r="J38" t="s">
        <v>926</v>
      </c>
      <c r="K38" t="s">
        <v>927</v>
      </c>
      <c r="L38">
        <v>1368</v>
      </c>
      <c r="N38">
        <v>1011</v>
      </c>
      <c r="O38" t="s">
        <v>884</v>
      </c>
      <c r="P38" t="s">
        <v>884</v>
      </c>
      <c r="Q38">
        <v>1</v>
      </c>
      <c r="X38">
        <v>9.69</v>
      </c>
      <c r="Y38">
        <v>0</v>
      </c>
      <c r="Z38">
        <v>86.4</v>
      </c>
      <c r="AA38">
        <v>13.5</v>
      </c>
      <c r="AB38">
        <v>0</v>
      </c>
      <c r="AC38">
        <v>0</v>
      </c>
      <c r="AD38">
        <v>1</v>
      </c>
      <c r="AE38">
        <v>0</v>
      </c>
      <c r="AF38" t="s">
        <v>81</v>
      </c>
      <c r="AG38">
        <v>12.112499999999999</v>
      </c>
      <c r="AH38">
        <v>2</v>
      </c>
      <c r="AI38">
        <v>39270667</v>
      </c>
      <c r="AJ38">
        <v>33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ROW(Source!A41)</f>
        <v>41</v>
      </c>
      <c r="B39">
        <v>39270680</v>
      </c>
      <c r="C39">
        <v>39270664</v>
      </c>
      <c r="D39">
        <v>36883554</v>
      </c>
      <c r="E39">
        <v>1</v>
      </c>
      <c r="F39">
        <v>1</v>
      </c>
      <c r="G39">
        <v>1</v>
      </c>
      <c r="H39">
        <v>2</v>
      </c>
      <c r="I39" t="s">
        <v>895</v>
      </c>
      <c r="J39" t="s">
        <v>896</v>
      </c>
      <c r="K39" t="s">
        <v>897</v>
      </c>
      <c r="L39">
        <v>1368</v>
      </c>
      <c r="N39">
        <v>1011</v>
      </c>
      <c r="O39" t="s">
        <v>884</v>
      </c>
      <c r="P39" t="s">
        <v>884</v>
      </c>
      <c r="Q39">
        <v>1</v>
      </c>
      <c r="X39">
        <v>1.99</v>
      </c>
      <c r="Y39">
        <v>0</v>
      </c>
      <c r="Z39">
        <v>65.709999999999994</v>
      </c>
      <c r="AA39">
        <v>11.6</v>
      </c>
      <c r="AB39">
        <v>0</v>
      </c>
      <c r="AC39">
        <v>0</v>
      </c>
      <c r="AD39">
        <v>1</v>
      </c>
      <c r="AE39">
        <v>0</v>
      </c>
      <c r="AF39" t="s">
        <v>81</v>
      </c>
      <c r="AG39">
        <v>2.4874999999999998</v>
      </c>
      <c r="AH39">
        <v>2</v>
      </c>
      <c r="AI39">
        <v>39270668</v>
      </c>
      <c r="AJ39">
        <v>34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ROW(Source!A41)</f>
        <v>41</v>
      </c>
      <c r="B40">
        <v>39270681</v>
      </c>
      <c r="C40">
        <v>39270664</v>
      </c>
      <c r="D40">
        <v>39169907</v>
      </c>
      <c r="E40">
        <v>17</v>
      </c>
      <c r="F40">
        <v>1</v>
      </c>
      <c r="G40">
        <v>1</v>
      </c>
      <c r="H40">
        <v>3</v>
      </c>
      <c r="I40" t="s">
        <v>1256</v>
      </c>
      <c r="J40" t="s">
        <v>3</v>
      </c>
      <c r="K40" t="s">
        <v>1257</v>
      </c>
      <c r="L40">
        <v>1035</v>
      </c>
      <c r="N40">
        <v>1013</v>
      </c>
      <c r="O40" t="s">
        <v>89</v>
      </c>
      <c r="P40" t="s">
        <v>89</v>
      </c>
      <c r="Q40">
        <v>1</v>
      </c>
      <c r="X40">
        <v>0</v>
      </c>
      <c r="Y40">
        <v>0</v>
      </c>
      <c r="Z40">
        <v>0</v>
      </c>
      <c r="AA40">
        <v>0</v>
      </c>
      <c r="AB40">
        <v>0</v>
      </c>
      <c r="AC40">
        <v>1</v>
      </c>
      <c r="AD40">
        <v>0</v>
      </c>
      <c r="AE40">
        <v>0</v>
      </c>
      <c r="AF40" t="s">
        <v>3</v>
      </c>
      <c r="AG40">
        <v>0</v>
      </c>
      <c r="AH40">
        <v>3</v>
      </c>
      <c r="AI40">
        <v>-1</v>
      </c>
      <c r="AJ40" t="s">
        <v>3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ROW(Source!A41)</f>
        <v>41</v>
      </c>
      <c r="B41">
        <v>39270682</v>
      </c>
      <c r="C41">
        <v>39270664</v>
      </c>
      <c r="D41">
        <v>36804545</v>
      </c>
      <c r="E41">
        <v>1</v>
      </c>
      <c r="F41">
        <v>1</v>
      </c>
      <c r="G41">
        <v>1</v>
      </c>
      <c r="H41">
        <v>3</v>
      </c>
      <c r="I41" t="s">
        <v>928</v>
      </c>
      <c r="J41" t="s">
        <v>929</v>
      </c>
      <c r="K41" t="s">
        <v>930</v>
      </c>
      <c r="L41">
        <v>1348</v>
      </c>
      <c r="N41">
        <v>1009</v>
      </c>
      <c r="O41" t="s">
        <v>219</v>
      </c>
      <c r="P41" t="s">
        <v>219</v>
      </c>
      <c r="Q41">
        <v>1000</v>
      </c>
      <c r="X41">
        <v>4.13E-3</v>
      </c>
      <c r="Y41">
        <v>11978</v>
      </c>
      <c r="Z41">
        <v>0</v>
      </c>
      <c r="AA41">
        <v>0</v>
      </c>
      <c r="AB41">
        <v>0</v>
      </c>
      <c r="AC41">
        <v>0</v>
      </c>
      <c r="AD41">
        <v>1</v>
      </c>
      <c r="AE41">
        <v>0</v>
      </c>
      <c r="AF41" t="s">
        <v>3</v>
      </c>
      <c r="AG41">
        <v>4.13E-3</v>
      </c>
      <c r="AH41">
        <v>2</v>
      </c>
      <c r="AI41">
        <v>39270670</v>
      </c>
      <c r="AJ41">
        <v>36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ROW(Source!A41)</f>
        <v>41</v>
      </c>
      <c r="B42">
        <v>39270683</v>
      </c>
      <c r="C42">
        <v>39270664</v>
      </c>
      <c r="D42">
        <v>36807324</v>
      </c>
      <c r="E42">
        <v>1</v>
      </c>
      <c r="F42">
        <v>1</v>
      </c>
      <c r="G42">
        <v>1</v>
      </c>
      <c r="H42">
        <v>3</v>
      </c>
      <c r="I42" t="s">
        <v>931</v>
      </c>
      <c r="J42" t="s">
        <v>932</v>
      </c>
      <c r="K42" t="s">
        <v>933</v>
      </c>
      <c r="L42">
        <v>1339</v>
      </c>
      <c r="N42">
        <v>1007</v>
      </c>
      <c r="O42" t="s">
        <v>188</v>
      </c>
      <c r="P42" t="s">
        <v>188</v>
      </c>
      <c r="Q42">
        <v>1</v>
      </c>
      <c r="X42">
        <v>0.105</v>
      </c>
      <c r="Y42">
        <v>458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0</v>
      </c>
      <c r="AF42" t="s">
        <v>3</v>
      </c>
      <c r="AG42">
        <v>0.105</v>
      </c>
      <c r="AH42">
        <v>2</v>
      </c>
      <c r="AI42">
        <v>39270671</v>
      </c>
      <c r="AJ42">
        <v>37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ROW(Source!A41)</f>
        <v>41</v>
      </c>
      <c r="B43">
        <v>39270684</v>
      </c>
      <c r="C43">
        <v>39270664</v>
      </c>
      <c r="D43">
        <v>36796193</v>
      </c>
      <c r="E43">
        <v>17</v>
      </c>
      <c r="F43">
        <v>1</v>
      </c>
      <c r="G43">
        <v>1</v>
      </c>
      <c r="H43">
        <v>3</v>
      </c>
      <c r="I43" t="s">
        <v>1260</v>
      </c>
      <c r="J43" t="s">
        <v>3</v>
      </c>
      <c r="K43" t="s">
        <v>1261</v>
      </c>
      <c r="L43">
        <v>1346</v>
      </c>
      <c r="N43">
        <v>1009</v>
      </c>
      <c r="O43" t="s">
        <v>260</v>
      </c>
      <c r="P43" t="s">
        <v>260</v>
      </c>
      <c r="Q43">
        <v>1</v>
      </c>
      <c r="X43">
        <v>37.5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 t="s">
        <v>3</v>
      </c>
      <c r="AG43">
        <v>37.5</v>
      </c>
      <c r="AH43">
        <v>3</v>
      </c>
      <c r="AI43">
        <v>-1</v>
      </c>
      <c r="AJ43" t="s">
        <v>3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ROW(Source!A41)</f>
        <v>41</v>
      </c>
      <c r="B44">
        <v>39270685</v>
      </c>
      <c r="C44">
        <v>39270664</v>
      </c>
      <c r="D44">
        <v>36830501</v>
      </c>
      <c r="E44">
        <v>1</v>
      </c>
      <c r="F44">
        <v>1</v>
      </c>
      <c r="G44">
        <v>1</v>
      </c>
      <c r="H44">
        <v>3</v>
      </c>
      <c r="I44" t="s">
        <v>934</v>
      </c>
      <c r="J44" t="s">
        <v>935</v>
      </c>
      <c r="K44" t="s">
        <v>936</v>
      </c>
      <c r="L44">
        <v>1339</v>
      </c>
      <c r="N44">
        <v>1007</v>
      </c>
      <c r="O44" t="s">
        <v>188</v>
      </c>
      <c r="P44" t="s">
        <v>188</v>
      </c>
      <c r="Q44">
        <v>1</v>
      </c>
      <c r="X44">
        <v>0.08</v>
      </c>
      <c r="Y44">
        <v>1100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0</v>
      </c>
      <c r="AF44" t="s">
        <v>3</v>
      </c>
      <c r="AG44">
        <v>0.08</v>
      </c>
      <c r="AH44">
        <v>2</v>
      </c>
      <c r="AI44">
        <v>39270672</v>
      </c>
      <c r="AJ44">
        <v>38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ROW(Source!A41)</f>
        <v>41</v>
      </c>
      <c r="B45">
        <v>39270686</v>
      </c>
      <c r="C45">
        <v>39270664</v>
      </c>
      <c r="D45">
        <v>36796984</v>
      </c>
      <c r="E45">
        <v>17</v>
      </c>
      <c r="F45">
        <v>1</v>
      </c>
      <c r="G45">
        <v>1</v>
      </c>
      <c r="H45">
        <v>3</v>
      </c>
      <c r="I45" t="s">
        <v>1262</v>
      </c>
      <c r="J45" t="s">
        <v>3</v>
      </c>
      <c r="K45" t="s">
        <v>1263</v>
      </c>
      <c r="L45">
        <v>1327</v>
      </c>
      <c r="N45">
        <v>1005</v>
      </c>
      <c r="O45" t="s">
        <v>79</v>
      </c>
      <c r="P45" t="s">
        <v>79</v>
      </c>
      <c r="Q45">
        <v>1</v>
      </c>
      <c r="X45">
        <v>100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 t="s">
        <v>3</v>
      </c>
      <c r="AG45">
        <v>100</v>
      </c>
      <c r="AH45">
        <v>3</v>
      </c>
      <c r="AI45">
        <v>-1</v>
      </c>
      <c r="AJ45" t="s">
        <v>3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ROW(Source!A41)</f>
        <v>41</v>
      </c>
      <c r="B46">
        <v>39270687</v>
      </c>
      <c r="C46">
        <v>39270664</v>
      </c>
      <c r="D46">
        <v>36838798</v>
      </c>
      <c r="E46">
        <v>1</v>
      </c>
      <c r="F46">
        <v>1</v>
      </c>
      <c r="G46">
        <v>1</v>
      </c>
      <c r="H46">
        <v>3</v>
      </c>
      <c r="I46" t="s">
        <v>937</v>
      </c>
      <c r="J46" t="s">
        <v>938</v>
      </c>
      <c r="K46" t="s">
        <v>939</v>
      </c>
      <c r="L46">
        <v>1296</v>
      </c>
      <c r="N46">
        <v>1002</v>
      </c>
      <c r="O46" t="s">
        <v>228</v>
      </c>
      <c r="P46" t="s">
        <v>228</v>
      </c>
      <c r="Q46">
        <v>1</v>
      </c>
      <c r="X46">
        <v>32.4</v>
      </c>
      <c r="Y46">
        <v>46.86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0</v>
      </c>
      <c r="AF46" t="s">
        <v>3</v>
      </c>
      <c r="AG46">
        <v>32.4</v>
      </c>
      <c r="AH46">
        <v>2</v>
      </c>
      <c r="AI46">
        <v>39270676</v>
      </c>
      <c r="AJ46">
        <v>42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ROW(Source!A46)</f>
        <v>46</v>
      </c>
      <c r="B47">
        <v>39270704</v>
      </c>
      <c r="C47">
        <v>39270692</v>
      </c>
      <c r="D47">
        <v>37064878</v>
      </c>
      <c r="E47">
        <v>1</v>
      </c>
      <c r="F47">
        <v>1</v>
      </c>
      <c r="G47">
        <v>1</v>
      </c>
      <c r="H47">
        <v>1</v>
      </c>
      <c r="I47" t="s">
        <v>940</v>
      </c>
      <c r="J47" t="s">
        <v>3</v>
      </c>
      <c r="K47" t="s">
        <v>941</v>
      </c>
      <c r="L47">
        <v>1191</v>
      </c>
      <c r="N47">
        <v>1013</v>
      </c>
      <c r="O47" t="s">
        <v>878</v>
      </c>
      <c r="P47" t="s">
        <v>878</v>
      </c>
      <c r="Q47">
        <v>1</v>
      </c>
      <c r="X47">
        <v>81.09</v>
      </c>
      <c r="Y47">
        <v>0</v>
      </c>
      <c r="Z47">
        <v>0</v>
      </c>
      <c r="AA47">
        <v>0</v>
      </c>
      <c r="AB47">
        <v>9.4</v>
      </c>
      <c r="AC47">
        <v>0</v>
      </c>
      <c r="AD47">
        <v>1</v>
      </c>
      <c r="AE47">
        <v>1</v>
      </c>
      <c r="AF47" t="s">
        <v>82</v>
      </c>
      <c r="AG47">
        <v>93.253500000000003</v>
      </c>
      <c r="AH47">
        <v>2</v>
      </c>
      <c r="AI47">
        <v>39270693</v>
      </c>
      <c r="AJ47">
        <v>43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ROW(Source!A46)</f>
        <v>46</v>
      </c>
      <c r="B48">
        <v>39270705</v>
      </c>
      <c r="C48">
        <v>39270692</v>
      </c>
      <c r="D48">
        <v>37064876</v>
      </c>
      <c r="E48">
        <v>1</v>
      </c>
      <c r="F48">
        <v>1</v>
      </c>
      <c r="G48">
        <v>1</v>
      </c>
      <c r="H48">
        <v>1</v>
      </c>
      <c r="I48" t="s">
        <v>879</v>
      </c>
      <c r="J48" t="s">
        <v>3</v>
      </c>
      <c r="K48" t="s">
        <v>880</v>
      </c>
      <c r="L48">
        <v>1191</v>
      </c>
      <c r="N48">
        <v>1013</v>
      </c>
      <c r="O48" t="s">
        <v>878</v>
      </c>
      <c r="P48" t="s">
        <v>878</v>
      </c>
      <c r="Q48">
        <v>1</v>
      </c>
      <c r="X48">
        <v>9.15</v>
      </c>
      <c r="Y48">
        <v>0</v>
      </c>
      <c r="Z48">
        <v>0</v>
      </c>
      <c r="AA48">
        <v>0</v>
      </c>
      <c r="AB48">
        <v>0</v>
      </c>
      <c r="AC48">
        <v>0</v>
      </c>
      <c r="AD48">
        <v>1</v>
      </c>
      <c r="AE48">
        <v>2</v>
      </c>
      <c r="AF48" t="s">
        <v>81</v>
      </c>
      <c r="AG48">
        <v>11.4375</v>
      </c>
      <c r="AH48">
        <v>2</v>
      </c>
      <c r="AI48">
        <v>39270694</v>
      </c>
      <c r="AJ48">
        <v>44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ROW(Source!A46)</f>
        <v>46</v>
      </c>
      <c r="B49">
        <v>39270706</v>
      </c>
      <c r="C49">
        <v>39270692</v>
      </c>
      <c r="D49">
        <v>36882057</v>
      </c>
      <c r="E49">
        <v>1</v>
      </c>
      <c r="F49">
        <v>1</v>
      </c>
      <c r="G49">
        <v>1</v>
      </c>
      <c r="H49">
        <v>2</v>
      </c>
      <c r="I49" t="s">
        <v>925</v>
      </c>
      <c r="J49" t="s">
        <v>926</v>
      </c>
      <c r="K49" t="s">
        <v>927</v>
      </c>
      <c r="L49">
        <v>1368</v>
      </c>
      <c r="N49">
        <v>1011</v>
      </c>
      <c r="O49" t="s">
        <v>884</v>
      </c>
      <c r="P49" t="s">
        <v>884</v>
      </c>
      <c r="Q49">
        <v>1</v>
      </c>
      <c r="X49">
        <v>7.08</v>
      </c>
      <c r="Y49">
        <v>0</v>
      </c>
      <c r="Z49">
        <v>86.4</v>
      </c>
      <c r="AA49">
        <v>13.5</v>
      </c>
      <c r="AB49">
        <v>0</v>
      </c>
      <c r="AC49">
        <v>0</v>
      </c>
      <c r="AD49">
        <v>1</v>
      </c>
      <c r="AE49">
        <v>0</v>
      </c>
      <c r="AF49" t="s">
        <v>81</v>
      </c>
      <c r="AG49">
        <v>8.85</v>
      </c>
      <c r="AH49">
        <v>2</v>
      </c>
      <c r="AI49">
        <v>39270695</v>
      </c>
      <c r="AJ49">
        <v>45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ROW(Source!A46)</f>
        <v>46</v>
      </c>
      <c r="B50">
        <v>39270707</v>
      </c>
      <c r="C50">
        <v>39270692</v>
      </c>
      <c r="D50">
        <v>36883554</v>
      </c>
      <c r="E50">
        <v>1</v>
      </c>
      <c r="F50">
        <v>1</v>
      </c>
      <c r="G50">
        <v>1</v>
      </c>
      <c r="H50">
        <v>2</v>
      </c>
      <c r="I50" t="s">
        <v>895</v>
      </c>
      <c r="J50" t="s">
        <v>896</v>
      </c>
      <c r="K50" t="s">
        <v>897</v>
      </c>
      <c r="L50">
        <v>1368</v>
      </c>
      <c r="N50">
        <v>1011</v>
      </c>
      <c r="O50" t="s">
        <v>884</v>
      </c>
      <c r="P50" t="s">
        <v>884</v>
      </c>
      <c r="Q50">
        <v>1</v>
      </c>
      <c r="X50">
        <v>2.0699999999999998</v>
      </c>
      <c r="Y50">
        <v>0</v>
      </c>
      <c r="Z50">
        <v>65.709999999999994</v>
      </c>
      <c r="AA50">
        <v>11.6</v>
      </c>
      <c r="AB50">
        <v>0</v>
      </c>
      <c r="AC50">
        <v>0</v>
      </c>
      <c r="AD50">
        <v>1</v>
      </c>
      <c r="AE50">
        <v>0</v>
      </c>
      <c r="AF50" t="s">
        <v>81</v>
      </c>
      <c r="AG50">
        <v>2.5874999999999999</v>
      </c>
      <c r="AH50">
        <v>2</v>
      </c>
      <c r="AI50">
        <v>39270696</v>
      </c>
      <c r="AJ50">
        <v>46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ROW(Source!A46)</f>
        <v>46</v>
      </c>
      <c r="B51">
        <v>39270708</v>
      </c>
      <c r="C51">
        <v>39270692</v>
      </c>
      <c r="D51">
        <v>39169907</v>
      </c>
      <c r="E51">
        <v>17</v>
      </c>
      <c r="F51">
        <v>1</v>
      </c>
      <c r="G51">
        <v>1</v>
      </c>
      <c r="H51">
        <v>3</v>
      </c>
      <c r="I51" t="s">
        <v>1256</v>
      </c>
      <c r="J51" t="s">
        <v>3</v>
      </c>
      <c r="K51" t="s">
        <v>1257</v>
      </c>
      <c r="L51">
        <v>1035</v>
      </c>
      <c r="N51">
        <v>1013</v>
      </c>
      <c r="O51" t="s">
        <v>89</v>
      </c>
      <c r="P51" t="s">
        <v>89</v>
      </c>
      <c r="Q51">
        <v>1</v>
      </c>
      <c r="X51">
        <v>0</v>
      </c>
      <c r="Y51">
        <v>0</v>
      </c>
      <c r="Z51">
        <v>0</v>
      </c>
      <c r="AA51">
        <v>0</v>
      </c>
      <c r="AB51">
        <v>0</v>
      </c>
      <c r="AC51">
        <v>1</v>
      </c>
      <c r="AD51">
        <v>0</v>
      </c>
      <c r="AE51">
        <v>0</v>
      </c>
      <c r="AF51" t="s">
        <v>3</v>
      </c>
      <c r="AG51">
        <v>0</v>
      </c>
      <c r="AH51">
        <v>3</v>
      </c>
      <c r="AI51">
        <v>-1</v>
      </c>
      <c r="AJ51" t="s">
        <v>3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ROW(Source!A46)</f>
        <v>46</v>
      </c>
      <c r="B52">
        <v>39270709</v>
      </c>
      <c r="C52">
        <v>39270692</v>
      </c>
      <c r="D52">
        <v>36804545</v>
      </c>
      <c r="E52">
        <v>1</v>
      </c>
      <c r="F52">
        <v>1</v>
      </c>
      <c r="G52">
        <v>1</v>
      </c>
      <c r="H52">
        <v>3</v>
      </c>
      <c r="I52" t="s">
        <v>928</v>
      </c>
      <c r="J52" t="s">
        <v>929</v>
      </c>
      <c r="K52" t="s">
        <v>930</v>
      </c>
      <c r="L52">
        <v>1348</v>
      </c>
      <c r="N52">
        <v>1009</v>
      </c>
      <c r="O52" t="s">
        <v>219</v>
      </c>
      <c r="P52" t="s">
        <v>219</v>
      </c>
      <c r="Q52">
        <v>1000</v>
      </c>
      <c r="X52">
        <v>1.6800000000000001E-3</v>
      </c>
      <c r="Y52">
        <v>11978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0</v>
      </c>
      <c r="AF52" t="s">
        <v>3</v>
      </c>
      <c r="AG52">
        <v>1.6800000000000001E-3</v>
      </c>
      <c r="AH52">
        <v>2</v>
      </c>
      <c r="AI52">
        <v>39270698</v>
      </c>
      <c r="AJ52">
        <v>48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ROW(Source!A46)</f>
        <v>46</v>
      </c>
      <c r="B53">
        <v>39270710</v>
      </c>
      <c r="C53">
        <v>39270692</v>
      </c>
      <c r="D53">
        <v>36807324</v>
      </c>
      <c r="E53">
        <v>1</v>
      </c>
      <c r="F53">
        <v>1</v>
      </c>
      <c r="G53">
        <v>1</v>
      </c>
      <c r="H53">
        <v>3</v>
      </c>
      <c r="I53" t="s">
        <v>931</v>
      </c>
      <c r="J53" t="s">
        <v>932</v>
      </c>
      <c r="K53" t="s">
        <v>933</v>
      </c>
      <c r="L53">
        <v>1339</v>
      </c>
      <c r="N53">
        <v>1007</v>
      </c>
      <c r="O53" t="s">
        <v>188</v>
      </c>
      <c r="P53" t="s">
        <v>188</v>
      </c>
      <c r="Q53">
        <v>1</v>
      </c>
      <c r="X53">
        <v>7.5999999999999998E-2</v>
      </c>
      <c r="Y53">
        <v>458</v>
      </c>
      <c r="Z53">
        <v>0</v>
      </c>
      <c r="AA53">
        <v>0</v>
      </c>
      <c r="AB53">
        <v>0</v>
      </c>
      <c r="AC53">
        <v>0</v>
      </c>
      <c r="AD53">
        <v>1</v>
      </c>
      <c r="AE53">
        <v>0</v>
      </c>
      <c r="AF53" t="s">
        <v>3</v>
      </c>
      <c r="AG53">
        <v>7.5999999999999998E-2</v>
      </c>
      <c r="AH53">
        <v>2</v>
      </c>
      <c r="AI53">
        <v>39270699</v>
      </c>
      <c r="AJ53">
        <v>49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ROW(Source!A46)</f>
        <v>46</v>
      </c>
      <c r="B54">
        <v>39270711</v>
      </c>
      <c r="C54">
        <v>39270692</v>
      </c>
      <c r="D54">
        <v>36796193</v>
      </c>
      <c r="E54">
        <v>17</v>
      </c>
      <c r="F54">
        <v>1</v>
      </c>
      <c r="G54">
        <v>1</v>
      </c>
      <c r="H54">
        <v>3</v>
      </c>
      <c r="I54" t="s">
        <v>1260</v>
      </c>
      <c r="J54" t="s">
        <v>3</v>
      </c>
      <c r="K54" t="s">
        <v>1261</v>
      </c>
      <c r="L54">
        <v>1346</v>
      </c>
      <c r="N54">
        <v>1009</v>
      </c>
      <c r="O54" t="s">
        <v>260</v>
      </c>
      <c r="P54" t="s">
        <v>260</v>
      </c>
      <c r="Q54">
        <v>1</v>
      </c>
      <c r="X54">
        <v>22.41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 t="s">
        <v>3</v>
      </c>
      <c r="AG54">
        <v>22.41</v>
      </c>
      <c r="AH54">
        <v>3</v>
      </c>
      <c r="AI54">
        <v>-1</v>
      </c>
      <c r="AJ54" t="s">
        <v>3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ROW(Source!A46)</f>
        <v>46</v>
      </c>
      <c r="B55">
        <v>39270712</v>
      </c>
      <c r="C55">
        <v>39270692</v>
      </c>
      <c r="D55">
        <v>36830501</v>
      </c>
      <c r="E55">
        <v>1</v>
      </c>
      <c r="F55">
        <v>1</v>
      </c>
      <c r="G55">
        <v>1</v>
      </c>
      <c r="H55">
        <v>3</v>
      </c>
      <c r="I55" t="s">
        <v>934</v>
      </c>
      <c r="J55" t="s">
        <v>935</v>
      </c>
      <c r="K55" t="s">
        <v>936</v>
      </c>
      <c r="L55">
        <v>1339</v>
      </c>
      <c r="N55">
        <v>1007</v>
      </c>
      <c r="O55" t="s">
        <v>188</v>
      </c>
      <c r="P55" t="s">
        <v>188</v>
      </c>
      <c r="Q55">
        <v>1</v>
      </c>
      <c r="X55">
        <v>7.0000000000000007E-2</v>
      </c>
      <c r="Y55">
        <v>1100</v>
      </c>
      <c r="Z55">
        <v>0</v>
      </c>
      <c r="AA55">
        <v>0</v>
      </c>
      <c r="AB55">
        <v>0</v>
      </c>
      <c r="AC55">
        <v>0</v>
      </c>
      <c r="AD55">
        <v>1</v>
      </c>
      <c r="AE55">
        <v>0</v>
      </c>
      <c r="AF55" t="s">
        <v>3</v>
      </c>
      <c r="AG55">
        <v>7.0000000000000007E-2</v>
      </c>
      <c r="AH55">
        <v>2</v>
      </c>
      <c r="AI55">
        <v>39270700</v>
      </c>
      <c r="AJ55">
        <v>50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ROW(Source!A46)</f>
        <v>46</v>
      </c>
      <c r="B56">
        <v>39270713</v>
      </c>
      <c r="C56">
        <v>39270692</v>
      </c>
      <c r="D56">
        <v>36796984</v>
      </c>
      <c r="E56">
        <v>17</v>
      </c>
      <c r="F56">
        <v>1</v>
      </c>
      <c r="G56">
        <v>1</v>
      </c>
      <c r="H56">
        <v>3</v>
      </c>
      <c r="I56" t="s">
        <v>1262</v>
      </c>
      <c r="J56" t="s">
        <v>3</v>
      </c>
      <c r="K56" t="s">
        <v>1263</v>
      </c>
      <c r="L56">
        <v>1327</v>
      </c>
      <c r="N56">
        <v>1005</v>
      </c>
      <c r="O56" t="s">
        <v>79</v>
      </c>
      <c r="P56" t="s">
        <v>79</v>
      </c>
      <c r="Q56">
        <v>1</v>
      </c>
      <c r="X56">
        <v>100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 t="s">
        <v>3</v>
      </c>
      <c r="AG56">
        <v>100</v>
      </c>
      <c r="AH56">
        <v>3</v>
      </c>
      <c r="AI56">
        <v>-1</v>
      </c>
      <c r="AJ56" t="s">
        <v>3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ROW(Source!A46)</f>
        <v>46</v>
      </c>
      <c r="B57">
        <v>39270714</v>
      </c>
      <c r="C57">
        <v>39270692</v>
      </c>
      <c r="D57">
        <v>36838798</v>
      </c>
      <c r="E57">
        <v>1</v>
      </c>
      <c r="F57">
        <v>1</v>
      </c>
      <c r="G57">
        <v>1</v>
      </c>
      <c r="H57">
        <v>3</v>
      </c>
      <c r="I57" t="s">
        <v>937</v>
      </c>
      <c r="J57" t="s">
        <v>938</v>
      </c>
      <c r="K57" t="s">
        <v>939</v>
      </c>
      <c r="L57">
        <v>1296</v>
      </c>
      <c r="N57">
        <v>1002</v>
      </c>
      <c r="O57" t="s">
        <v>228</v>
      </c>
      <c r="P57" t="s">
        <v>228</v>
      </c>
      <c r="Q57">
        <v>1</v>
      </c>
      <c r="X57">
        <v>22.2</v>
      </c>
      <c r="Y57">
        <v>46.86</v>
      </c>
      <c r="Z57">
        <v>0</v>
      </c>
      <c r="AA57">
        <v>0</v>
      </c>
      <c r="AB57">
        <v>0</v>
      </c>
      <c r="AC57">
        <v>0</v>
      </c>
      <c r="AD57">
        <v>1</v>
      </c>
      <c r="AE57">
        <v>0</v>
      </c>
      <c r="AF57" t="s">
        <v>3</v>
      </c>
      <c r="AG57">
        <v>22.2</v>
      </c>
      <c r="AH57">
        <v>2</v>
      </c>
      <c r="AI57">
        <v>39270703</v>
      </c>
      <c r="AJ57">
        <v>53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ROW(Source!A50)</f>
        <v>50</v>
      </c>
      <c r="B58">
        <v>39270730</v>
      </c>
      <c r="C58">
        <v>39270718</v>
      </c>
      <c r="D58">
        <v>37070495</v>
      </c>
      <c r="E58">
        <v>1</v>
      </c>
      <c r="F58">
        <v>1</v>
      </c>
      <c r="G58">
        <v>1</v>
      </c>
      <c r="H58">
        <v>1</v>
      </c>
      <c r="I58" t="s">
        <v>942</v>
      </c>
      <c r="J58" t="s">
        <v>3</v>
      </c>
      <c r="K58" t="s">
        <v>943</v>
      </c>
      <c r="L58">
        <v>1191</v>
      </c>
      <c r="N58">
        <v>1013</v>
      </c>
      <c r="O58" t="s">
        <v>878</v>
      </c>
      <c r="P58" t="s">
        <v>878</v>
      </c>
      <c r="Q58">
        <v>1</v>
      </c>
      <c r="X58">
        <v>170.75</v>
      </c>
      <c r="Y58">
        <v>0</v>
      </c>
      <c r="Z58">
        <v>0</v>
      </c>
      <c r="AA58">
        <v>0</v>
      </c>
      <c r="AB58">
        <v>8.74</v>
      </c>
      <c r="AC58">
        <v>0</v>
      </c>
      <c r="AD58">
        <v>1</v>
      </c>
      <c r="AE58">
        <v>1</v>
      </c>
      <c r="AF58" t="s">
        <v>82</v>
      </c>
      <c r="AG58">
        <v>196.36249999999998</v>
      </c>
      <c r="AH58">
        <v>2</v>
      </c>
      <c r="AI58">
        <v>39270719</v>
      </c>
      <c r="AJ58">
        <v>54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ROW(Source!A50)</f>
        <v>50</v>
      </c>
      <c r="B59">
        <v>39270731</v>
      </c>
      <c r="C59">
        <v>39270718</v>
      </c>
      <c r="D59">
        <v>37064876</v>
      </c>
      <c r="E59">
        <v>1</v>
      </c>
      <c r="F59">
        <v>1</v>
      </c>
      <c r="G59">
        <v>1</v>
      </c>
      <c r="H59">
        <v>1</v>
      </c>
      <c r="I59" t="s">
        <v>879</v>
      </c>
      <c r="J59" t="s">
        <v>3</v>
      </c>
      <c r="K59" t="s">
        <v>880</v>
      </c>
      <c r="L59">
        <v>1191</v>
      </c>
      <c r="N59">
        <v>1013</v>
      </c>
      <c r="O59" t="s">
        <v>878</v>
      </c>
      <c r="P59" t="s">
        <v>878</v>
      </c>
      <c r="Q59">
        <v>1</v>
      </c>
      <c r="X59">
        <v>5.33</v>
      </c>
      <c r="Y59">
        <v>0</v>
      </c>
      <c r="Z59">
        <v>0</v>
      </c>
      <c r="AA59">
        <v>0</v>
      </c>
      <c r="AB59">
        <v>0</v>
      </c>
      <c r="AC59">
        <v>0</v>
      </c>
      <c r="AD59">
        <v>1</v>
      </c>
      <c r="AE59">
        <v>2</v>
      </c>
      <c r="AF59" t="s">
        <v>81</v>
      </c>
      <c r="AG59">
        <v>6.6624999999999996</v>
      </c>
      <c r="AH59">
        <v>2</v>
      </c>
      <c r="AI59">
        <v>39270720</v>
      </c>
      <c r="AJ59">
        <v>55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ROW(Source!A50)</f>
        <v>50</v>
      </c>
      <c r="B60">
        <v>39270732</v>
      </c>
      <c r="C60">
        <v>39270718</v>
      </c>
      <c r="D60">
        <v>36882452</v>
      </c>
      <c r="E60">
        <v>1</v>
      </c>
      <c r="F60">
        <v>1</v>
      </c>
      <c r="G60">
        <v>1</v>
      </c>
      <c r="H60">
        <v>2</v>
      </c>
      <c r="I60" t="s">
        <v>881</v>
      </c>
      <c r="J60" t="s">
        <v>882</v>
      </c>
      <c r="K60" t="s">
        <v>883</v>
      </c>
      <c r="L60">
        <v>1368</v>
      </c>
      <c r="N60">
        <v>1011</v>
      </c>
      <c r="O60" t="s">
        <v>884</v>
      </c>
      <c r="P60" t="s">
        <v>884</v>
      </c>
      <c r="Q60">
        <v>1</v>
      </c>
      <c r="X60">
        <v>1.76</v>
      </c>
      <c r="Y60">
        <v>0</v>
      </c>
      <c r="Z60">
        <v>31.26</v>
      </c>
      <c r="AA60">
        <v>13.5</v>
      </c>
      <c r="AB60">
        <v>0</v>
      </c>
      <c r="AC60">
        <v>0</v>
      </c>
      <c r="AD60">
        <v>1</v>
      </c>
      <c r="AE60">
        <v>0</v>
      </c>
      <c r="AF60" t="s">
        <v>81</v>
      </c>
      <c r="AG60">
        <v>2.2000000000000002</v>
      </c>
      <c r="AH60">
        <v>2</v>
      </c>
      <c r="AI60">
        <v>39270721</v>
      </c>
      <c r="AJ60">
        <v>56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ROW(Source!A50)</f>
        <v>50</v>
      </c>
      <c r="B61">
        <v>39270733</v>
      </c>
      <c r="C61">
        <v>39270718</v>
      </c>
      <c r="D61">
        <v>36883554</v>
      </c>
      <c r="E61">
        <v>1</v>
      </c>
      <c r="F61">
        <v>1</v>
      </c>
      <c r="G61">
        <v>1</v>
      </c>
      <c r="H61">
        <v>2</v>
      </c>
      <c r="I61" t="s">
        <v>895</v>
      </c>
      <c r="J61" t="s">
        <v>896</v>
      </c>
      <c r="K61" t="s">
        <v>897</v>
      </c>
      <c r="L61">
        <v>1368</v>
      </c>
      <c r="N61">
        <v>1011</v>
      </c>
      <c r="O61" t="s">
        <v>884</v>
      </c>
      <c r="P61" t="s">
        <v>884</v>
      </c>
      <c r="Q61">
        <v>1</v>
      </c>
      <c r="X61">
        <v>3.57</v>
      </c>
      <c r="Y61">
        <v>0</v>
      </c>
      <c r="Z61">
        <v>65.709999999999994</v>
      </c>
      <c r="AA61">
        <v>11.6</v>
      </c>
      <c r="AB61">
        <v>0</v>
      </c>
      <c r="AC61">
        <v>0</v>
      </c>
      <c r="AD61">
        <v>1</v>
      </c>
      <c r="AE61">
        <v>0</v>
      </c>
      <c r="AF61" t="s">
        <v>81</v>
      </c>
      <c r="AG61">
        <v>4.4624999999999995</v>
      </c>
      <c r="AH61">
        <v>2</v>
      </c>
      <c r="AI61">
        <v>39270722</v>
      </c>
      <c r="AJ61">
        <v>57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ROW(Source!A50)</f>
        <v>50</v>
      </c>
      <c r="B62">
        <v>39270734</v>
      </c>
      <c r="C62">
        <v>39270718</v>
      </c>
      <c r="D62">
        <v>36802057</v>
      </c>
      <c r="E62">
        <v>1</v>
      </c>
      <c r="F62">
        <v>1</v>
      </c>
      <c r="G62">
        <v>1</v>
      </c>
      <c r="H62">
        <v>3</v>
      </c>
      <c r="I62" t="s">
        <v>944</v>
      </c>
      <c r="J62" t="s">
        <v>945</v>
      </c>
      <c r="K62" t="s">
        <v>946</v>
      </c>
      <c r="L62">
        <v>1301</v>
      </c>
      <c r="N62">
        <v>1003</v>
      </c>
      <c r="O62" t="s">
        <v>164</v>
      </c>
      <c r="P62" t="s">
        <v>164</v>
      </c>
      <c r="Q62">
        <v>1</v>
      </c>
      <c r="X62">
        <v>347</v>
      </c>
      <c r="Y62">
        <v>6.38</v>
      </c>
      <c r="Z62">
        <v>0</v>
      </c>
      <c r="AA62">
        <v>0</v>
      </c>
      <c r="AB62">
        <v>0</v>
      </c>
      <c r="AC62">
        <v>0</v>
      </c>
      <c r="AD62">
        <v>1</v>
      </c>
      <c r="AE62">
        <v>0</v>
      </c>
      <c r="AF62" t="s">
        <v>3</v>
      </c>
      <c r="AG62">
        <v>347</v>
      </c>
      <c r="AH62">
        <v>2</v>
      </c>
      <c r="AI62">
        <v>39270723</v>
      </c>
      <c r="AJ62">
        <v>58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ROW(Source!A50)</f>
        <v>50</v>
      </c>
      <c r="B63">
        <v>39270735</v>
      </c>
      <c r="C63">
        <v>39270718</v>
      </c>
      <c r="D63">
        <v>36802058</v>
      </c>
      <c r="E63">
        <v>1</v>
      </c>
      <c r="F63">
        <v>1</v>
      </c>
      <c r="G63">
        <v>1</v>
      </c>
      <c r="H63">
        <v>3</v>
      </c>
      <c r="I63" t="s">
        <v>947</v>
      </c>
      <c r="J63" t="s">
        <v>948</v>
      </c>
      <c r="K63" t="s">
        <v>949</v>
      </c>
      <c r="L63">
        <v>1301</v>
      </c>
      <c r="N63">
        <v>1003</v>
      </c>
      <c r="O63" t="s">
        <v>164</v>
      </c>
      <c r="P63" t="s">
        <v>164</v>
      </c>
      <c r="Q63">
        <v>1</v>
      </c>
      <c r="X63">
        <v>71</v>
      </c>
      <c r="Y63">
        <v>7.95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0</v>
      </c>
      <c r="AF63" t="s">
        <v>3</v>
      </c>
      <c r="AG63">
        <v>71</v>
      </c>
      <c r="AH63">
        <v>2</v>
      </c>
      <c r="AI63">
        <v>39270724</v>
      </c>
      <c r="AJ63">
        <v>59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ROW(Source!A50)</f>
        <v>50</v>
      </c>
      <c r="B64">
        <v>39270736</v>
      </c>
      <c r="C64">
        <v>39270718</v>
      </c>
      <c r="D64">
        <v>36802146</v>
      </c>
      <c r="E64">
        <v>1</v>
      </c>
      <c r="F64">
        <v>1</v>
      </c>
      <c r="G64">
        <v>1</v>
      </c>
      <c r="H64">
        <v>3</v>
      </c>
      <c r="I64" t="s">
        <v>950</v>
      </c>
      <c r="J64" t="s">
        <v>951</v>
      </c>
      <c r="K64" t="s">
        <v>952</v>
      </c>
      <c r="L64">
        <v>1302</v>
      </c>
      <c r="N64">
        <v>1003</v>
      </c>
      <c r="O64" t="s">
        <v>429</v>
      </c>
      <c r="P64" t="s">
        <v>429</v>
      </c>
      <c r="Q64">
        <v>10</v>
      </c>
      <c r="X64">
        <v>21.4</v>
      </c>
      <c r="Y64">
        <v>64.099999999999994</v>
      </c>
      <c r="Z64">
        <v>0</v>
      </c>
      <c r="AA64">
        <v>0</v>
      </c>
      <c r="AB64">
        <v>0</v>
      </c>
      <c r="AC64">
        <v>0</v>
      </c>
      <c r="AD64">
        <v>1</v>
      </c>
      <c r="AE64">
        <v>0</v>
      </c>
      <c r="AF64" t="s">
        <v>3</v>
      </c>
      <c r="AG64">
        <v>21.4</v>
      </c>
      <c r="AH64">
        <v>2</v>
      </c>
      <c r="AI64">
        <v>39270725</v>
      </c>
      <c r="AJ64">
        <v>60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ROW(Source!A50)</f>
        <v>50</v>
      </c>
      <c r="B65">
        <v>39270737</v>
      </c>
      <c r="C65">
        <v>39270718</v>
      </c>
      <c r="D65">
        <v>36804571</v>
      </c>
      <c r="E65">
        <v>1</v>
      </c>
      <c r="F65">
        <v>1</v>
      </c>
      <c r="G65">
        <v>1</v>
      </c>
      <c r="H65">
        <v>3</v>
      </c>
      <c r="I65" t="s">
        <v>953</v>
      </c>
      <c r="J65" t="s">
        <v>954</v>
      </c>
      <c r="K65" t="s">
        <v>955</v>
      </c>
      <c r="L65">
        <v>1358</v>
      </c>
      <c r="N65">
        <v>1010</v>
      </c>
      <c r="O65" t="s">
        <v>452</v>
      </c>
      <c r="P65" t="s">
        <v>452</v>
      </c>
      <c r="Q65">
        <v>10</v>
      </c>
      <c r="X65">
        <v>30.6</v>
      </c>
      <c r="Y65">
        <v>7.03</v>
      </c>
      <c r="Z65">
        <v>0</v>
      </c>
      <c r="AA65">
        <v>0</v>
      </c>
      <c r="AB65">
        <v>0</v>
      </c>
      <c r="AC65">
        <v>0</v>
      </c>
      <c r="AD65">
        <v>1</v>
      </c>
      <c r="AE65">
        <v>0</v>
      </c>
      <c r="AF65" t="s">
        <v>3</v>
      </c>
      <c r="AG65">
        <v>30.6</v>
      </c>
      <c r="AH65">
        <v>2</v>
      </c>
      <c r="AI65">
        <v>39270726</v>
      </c>
      <c r="AJ65">
        <v>61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ROW(Source!A50)</f>
        <v>50</v>
      </c>
      <c r="B66">
        <v>39270738</v>
      </c>
      <c r="C66">
        <v>39270718</v>
      </c>
      <c r="D66">
        <v>36796973</v>
      </c>
      <c r="E66">
        <v>17</v>
      </c>
      <c r="F66">
        <v>1</v>
      </c>
      <c r="G66">
        <v>1</v>
      </c>
      <c r="H66">
        <v>3</v>
      </c>
      <c r="I66" t="s">
        <v>1264</v>
      </c>
      <c r="J66" t="s">
        <v>3</v>
      </c>
      <c r="K66" t="s">
        <v>1265</v>
      </c>
      <c r="L66">
        <v>1327</v>
      </c>
      <c r="N66">
        <v>1005</v>
      </c>
      <c r="O66" t="s">
        <v>79</v>
      </c>
      <c r="P66" t="s">
        <v>79</v>
      </c>
      <c r="Q66">
        <v>1</v>
      </c>
      <c r="X66">
        <v>100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 t="s">
        <v>3</v>
      </c>
      <c r="AG66">
        <v>100</v>
      </c>
      <c r="AH66">
        <v>3</v>
      </c>
      <c r="AI66">
        <v>-1</v>
      </c>
      <c r="AJ66" t="s">
        <v>3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ROW(Source!A50)</f>
        <v>50</v>
      </c>
      <c r="B67">
        <v>39270739</v>
      </c>
      <c r="C67">
        <v>39270718</v>
      </c>
      <c r="D67">
        <v>36832273</v>
      </c>
      <c r="E67">
        <v>1</v>
      </c>
      <c r="F67">
        <v>1</v>
      </c>
      <c r="G67">
        <v>1</v>
      </c>
      <c r="H67">
        <v>3</v>
      </c>
      <c r="I67" t="s">
        <v>956</v>
      </c>
      <c r="J67" t="s">
        <v>957</v>
      </c>
      <c r="K67" t="s">
        <v>958</v>
      </c>
      <c r="L67">
        <v>1355</v>
      </c>
      <c r="N67">
        <v>1010</v>
      </c>
      <c r="O67" t="s">
        <v>303</v>
      </c>
      <c r="P67" t="s">
        <v>303</v>
      </c>
      <c r="Q67">
        <v>100</v>
      </c>
      <c r="X67">
        <v>8</v>
      </c>
      <c r="Y67">
        <v>50</v>
      </c>
      <c r="Z67">
        <v>0</v>
      </c>
      <c r="AA67">
        <v>0</v>
      </c>
      <c r="AB67">
        <v>0</v>
      </c>
      <c r="AC67">
        <v>0</v>
      </c>
      <c r="AD67">
        <v>1</v>
      </c>
      <c r="AE67">
        <v>0</v>
      </c>
      <c r="AF67" t="s">
        <v>3</v>
      </c>
      <c r="AG67">
        <v>8</v>
      </c>
      <c r="AH67">
        <v>2</v>
      </c>
      <c r="AI67">
        <v>39270727</v>
      </c>
      <c r="AJ67">
        <v>63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ROW(Source!A50)</f>
        <v>50</v>
      </c>
      <c r="B68">
        <v>39270740</v>
      </c>
      <c r="C68">
        <v>39270718</v>
      </c>
      <c r="D68">
        <v>36838722</v>
      </c>
      <c r="E68">
        <v>1</v>
      </c>
      <c r="F68">
        <v>1</v>
      </c>
      <c r="G68">
        <v>1</v>
      </c>
      <c r="H68">
        <v>3</v>
      </c>
      <c r="I68" t="s">
        <v>959</v>
      </c>
      <c r="J68" t="s">
        <v>960</v>
      </c>
      <c r="K68" t="s">
        <v>961</v>
      </c>
      <c r="L68">
        <v>1354</v>
      </c>
      <c r="N68">
        <v>1010</v>
      </c>
      <c r="O68" t="s">
        <v>94</v>
      </c>
      <c r="P68" t="s">
        <v>94</v>
      </c>
      <c r="Q68">
        <v>1</v>
      </c>
      <c r="X68">
        <v>92</v>
      </c>
      <c r="Y68">
        <v>67</v>
      </c>
      <c r="Z68">
        <v>0</v>
      </c>
      <c r="AA68">
        <v>0</v>
      </c>
      <c r="AB68">
        <v>0</v>
      </c>
      <c r="AC68">
        <v>0</v>
      </c>
      <c r="AD68">
        <v>1</v>
      </c>
      <c r="AE68">
        <v>0</v>
      </c>
      <c r="AF68" t="s">
        <v>3</v>
      </c>
      <c r="AG68">
        <v>92</v>
      </c>
      <c r="AH68">
        <v>2</v>
      </c>
      <c r="AI68">
        <v>39270728</v>
      </c>
      <c r="AJ68">
        <v>64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ROW(Source!A52)</f>
        <v>52</v>
      </c>
      <c r="B69">
        <v>39270754</v>
      </c>
      <c r="C69">
        <v>39270742</v>
      </c>
      <c r="D69">
        <v>37070495</v>
      </c>
      <c r="E69">
        <v>1</v>
      </c>
      <c r="F69">
        <v>1</v>
      </c>
      <c r="G69">
        <v>1</v>
      </c>
      <c r="H69">
        <v>1</v>
      </c>
      <c r="I69" t="s">
        <v>942</v>
      </c>
      <c r="J69" t="s">
        <v>3</v>
      </c>
      <c r="K69" t="s">
        <v>943</v>
      </c>
      <c r="L69">
        <v>1191</v>
      </c>
      <c r="N69">
        <v>1013</v>
      </c>
      <c r="O69" t="s">
        <v>878</v>
      </c>
      <c r="P69" t="s">
        <v>878</v>
      </c>
      <c r="Q69">
        <v>1</v>
      </c>
      <c r="X69">
        <v>149.16</v>
      </c>
      <c r="Y69">
        <v>0</v>
      </c>
      <c r="Z69">
        <v>0</v>
      </c>
      <c r="AA69">
        <v>0</v>
      </c>
      <c r="AB69">
        <v>8.74</v>
      </c>
      <c r="AC69">
        <v>0</v>
      </c>
      <c r="AD69">
        <v>1</v>
      </c>
      <c r="AE69">
        <v>1</v>
      </c>
      <c r="AF69" t="s">
        <v>82</v>
      </c>
      <c r="AG69">
        <v>171.53399999999999</v>
      </c>
      <c r="AH69">
        <v>2</v>
      </c>
      <c r="AI69">
        <v>39270743</v>
      </c>
      <c r="AJ69">
        <v>65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ROW(Source!A52)</f>
        <v>52</v>
      </c>
      <c r="B70">
        <v>39270755</v>
      </c>
      <c r="C70">
        <v>39270742</v>
      </c>
      <c r="D70">
        <v>37064876</v>
      </c>
      <c r="E70">
        <v>1</v>
      </c>
      <c r="F70">
        <v>1</v>
      </c>
      <c r="G70">
        <v>1</v>
      </c>
      <c r="H70">
        <v>1</v>
      </c>
      <c r="I70" t="s">
        <v>879</v>
      </c>
      <c r="J70" t="s">
        <v>3</v>
      </c>
      <c r="K70" t="s">
        <v>880</v>
      </c>
      <c r="L70">
        <v>1191</v>
      </c>
      <c r="N70">
        <v>1013</v>
      </c>
      <c r="O70" t="s">
        <v>878</v>
      </c>
      <c r="P70" t="s">
        <v>878</v>
      </c>
      <c r="Q70">
        <v>1</v>
      </c>
      <c r="X70">
        <v>4.2300000000000004</v>
      </c>
      <c r="Y70">
        <v>0</v>
      </c>
      <c r="Z70">
        <v>0</v>
      </c>
      <c r="AA70">
        <v>0</v>
      </c>
      <c r="AB70">
        <v>0</v>
      </c>
      <c r="AC70">
        <v>0</v>
      </c>
      <c r="AD70">
        <v>1</v>
      </c>
      <c r="AE70">
        <v>2</v>
      </c>
      <c r="AF70" t="s">
        <v>81</v>
      </c>
      <c r="AG70">
        <v>5.2875000000000005</v>
      </c>
      <c r="AH70">
        <v>2</v>
      </c>
      <c r="AI70">
        <v>39270744</v>
      </c>
      <c r="AJ70">
        <v>66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ROW(Source!A52)</f>
        <v>52</v>
      </c>
      <c r="B71">
        <v>39270756</v>
      </c>
      <c r="C71">
        <v>39270742</v>
      </c>
      <c r="D71">
        <v>36882452</v>
      </c>
      <c r="E71">
        <v>1</v>
      </c>
      <c r="F71">
        <v>1</v>
      </c>
      <c r="G71">
        <v>1</v>
      </c>
      <c r="H71">
        <v>2</v>
      </c>
      <c r="I71" t="s">
        <v>881</v>
      </c>
      <c r="J71" t="s">
        <v>882</v>
      </c>
      <c r="K71" t="s">
        <v>883</v>
      </c>
      <c r="L71">
        <v>1368</v>
      </c>
      <c r="N71">
        <v>1011</v>
      </c>
      <c r="O71" t="s">
        <v>884</v>
      </c>
      <c r="P71" t="s">
        <v>884</v>
      </c>
      <c r="Q71">
        <v>1</v>
      </c>
      <c r="X71">
        <v>0.66</v>
      </c>
      <c r="Y71">
        <v>0</v>
      </c>
      <c r="Z71">
        <v>31.26</v>
      </c>
      <c r="AA71">
        <v>13.5</v>
      </c>
      <c r="AB71">
        <v>0</v>
      </c>
      <c r="AC71">
        <v>0</v>
      </c>
      <c r="AD71">
        <v>1</v>
      </c>
      <c r="AE71">
        <v>0</v>
      </c>
      <c r="AF71" t="s">
        <v>81</v>
      </c>
      <c r="AG71">
        <v>0.82500000000000007</v>
      </c>
      <c r="AH71">
        <v>2</v>
      </c>
      <c r="AI71">
        <v>39270745</v>
      </c>
      <c r="AJ71">
        <v>67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ROW(Source!A52)</f>
        <v>52</v>
      </c>
      <c r="B72">
        <v>39270757</v>
      </c>
      <c r="C72">
        <v>39270742</v>
      </c>
      <c r="D72">
        <v>36883554</v>
      </c>
      <c r="E72">
        <v>1</v>
      </c>
      <c r="F72">
        <v>1</v>
      </c>
      <c r="G72">
        <v>1</v>
      </c>
      <c r="H72">
        <v>2</v>
      </c>
      <c r="I72" t="s">
        <v>895</v>
      </c>
      <c r="J72" t="s">
        <v>896</v>
      </c>
      <c r="K72" t="s">
        <v>897</v>
      </c>
      <c r="L72">
        <v>1368</v>
      </c>
      <c r="N72">
        <v>1011</v>
      </c>
      <c r="O72" t="s">
        <v>884</v>
      </c>
      <c r="P72" t="s">
        <v>884</v>
      </c>
      <c r="Q72">
        <v>1</v>
      </c>
      <c r="X72">
        <v>3.57</v>
      </c>
      <c r="Y72">
        <v>0</v>
      </c>
      <c r="Z72">
        <v>65.709999999999994</v>
      </c>
      <c r="AA72">
        <v>11.6</v>
      </c>
      <c r="AB72">
        <v>0</v>
      </c>
      <c r="AC72">
        <v>0</v>
      </c>
      <c r="AD72">
        <v>1</v>
      </c>
      <c r="AE72">
        <v>0</v>
      </c>
      <c r="AF72" t="s">
        <v>81</v>
      </c>
      <c r="AG72">
        <v>4.4624999999999995</v>
      </c>
      <c r="AH72">
        <v>2</v>
      </c>
      <c r="AI72">
        <v>39270746</v>
      </c>
      <c r="AJ72">
        <v>68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ROW(Source!A52)</f>
        <v>52</v>
      </c>
      <c r="B73">
        <v>39270758</v>
      </c>
      <c r="C73">
        <v>39270742</v>
      </c>
      <c r="D73">
        <v>36802057</v>
      </c>
      <c r="E73">
        <v>1</v>
      </c>
      <c r="F73">
        <v>1</v>
      </c>
      <c r="G73">
        <v>1</v>
      </c>
      <c r="H73">
        <v>3</v>
      </c>
      <c r="I73" t="s">
        <v>944</v>
      </c>
      <c r="J73" t="s">
        <v>945</v>
      </c>
      <c r="K73" t="s">
        <v>946</v>
      </c>
      <c r="L73">
        <v>1301</v>
      </c>
      <c r="N73">
        <v>1003</v>
      </c>
      <c r="O73" t="s">
        <v>164</v>
      </c>
      <c r="P73" t="s">
        <v>164</v>
      </c>
      <c r="Q73">
        <v>1</v>
      </c>
      <c r="X73">
        <v>253</v>
      </c>
      <c r="Y73">
        <v>6.38</v>
      </c>
      <c r="Z73">
        <v>0</v>
      </c>
      <c r="AA73">
        <v>0</v>
      </c>
      <c r="AB73">
        <v>0</v>
      </c>
      <c r="AC73">
        <v>0</v>
      </c>
      <c r="AD73">
        <v>1</v>
      </c>
      <c r="AE73">
        <v>0</v>
      </c>
      <c r="AF73" t="s">
        <v>3</v>
      </c>
      <c r="AG73">
        <v>253</v>
      </c>
      <c r="AH73">
        <v>2</v>
      </c>
      <c r="AI73">
        <v>39270747</v>
      </c>
      <c r="AJ73">
        <v>69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ROW(Source!A52)</f>
        <v>52</v>
      </c>
      <c r="B74">
        <v>39270759</v>
      </c>
      <c r="C74">
        <v>39270742</v>
      </c>
      <c r="D74">
        <v>36802058</v>
      </c>
      <c r="E74">
        <v>1</v>
      </c>
      <c r="F74">
        <v>1</v>
      </c>
      <c r="G74">
        <v>1</v>
      </c>
      <c r="H74">
        <v>3</v>
      </c>
      <c r="I74" t="s">
        <v>947</v>
      </c>
      <c r="J74" t="s">
        <v>948</v>
      </c>
      <c r="K74" t="s">
        <v>949</v>
      </c>
      <c r="L74">
        <v>1301</v>
      </c>
      <c r="N74">
        <v>1003</v>
      </c>
      <c r="O74" t="s">
        <v>164</v>
      </c>
      <c r="P74" t="s">
        <v>164</v>
      </c>
      <c r="Q74">
        <v>1</v>
      </c>
      <c r="X74">
        <v>59</v>
      </c>
      <c r="Y74">
        <v>7.95</v>
      </c>
      <c r="Z74">
        <v>0</v>
      </c>
      <c r="AA74">
        <v>0</v>
      </c>
      <c r="AB74">
        <v>0</v>
      </c>
      <c r="AC74">
        <v>0</v>
      </c>
      <c r="AD74">
        <v>1</v>
      </c>
      <c r="AE74">
        <v>0</v>
      </c>
      <c r="AF74" t="s">
        <v>3</v>
      </c>
      <c r="AG74">
        <v>59</v>
      </c>
      <c r="AH74">
        <v>2</v>
      </c>
      <c r="AI74">
        <v>39270748</v>
      </c>
      <c r="AJ74">
        <v>70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ROW(Source!A52)</f>
        <v>52</v>
      </c>
      <c r="B75">
        <v>39270760</v>
      </c>
      <c r="C75">
        <v>39270742</v>
      </c>
      <c r="D75">
        <v>36802146</v>
      </c>
      <c r="E75">
        <v>1</v>
      </c>
      <c r="F75">
        <v>1</v>
      </c>
      <c r="G75">
        <v>1</v>
      </c>
      <c r="H75">
        <v>3</v>
      </c>
      <c r="I75" t="s">
        <v>950</v>
      </c>
      <c r="J75" t="s">
        <v>951</v>
      </c>
      <c r="K75" t="s">
        <v>952</v>
      </c>
      <c r="L75">
        <v>1302</v>
      </c>
      <c r="N75">
        <v>1003</v>
      </c>
      <c r="O75" t="s">
        <v>429</v>
      </c>
      <c r="P75" t="s">
        <v>429</v>
      </c>
      <c r="Q75">
        <v>10</v>
      </c>
      <c r="X75">
        <v>15.9</v>
      </c>
      <c r="Y75">
        <v>64.099999999999994</v>
      </c>
      <c r="Z75">
        <v>0</v>
      </c>
      <c r="AA75">
        <v>0</v>
      </c>
      <c r="AB75">
        <v>0</v>
      </c>
      <c r="AC75">
        <v>0</v>
      </c>
      <c r="AD75">
        <v>1</v>
      </c>
      <c r="AE75">
        <v>0</v>
      </c>
      <c r="AF75" t="s">
        <v>3</v>
      </c>
      <c r="AG75">
        <v>15.9</v>
      </c>
      <c r="AH75">
        <v>2</v>
      </c>
      <c r="AI75">
        <v>39270749</v>
      </c>
      <c r="AJ75">
        <v>71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ROW(Source!A52)</f>
        <v>52</v>
      </c>
      <c r="B76">
        <v>39270761</v>
      </c>
      <c r="C76">
        <v>39270742</v>
      </c>
      <c r="D76">
        <v>36804571</v>
      </c>
      <c r="E76">
        <v>1</v>
      </c>
      <c r="F76">
        <v>1</v>
      </c>
      <c r="G76">
        <v>1</v>
      </c>
      <c r="H76">
        <v>3</v>
      </c>
      <c r="I76" t="s">
        <v>953</v>
      </c>
      <c r="J76" t="s">
        <v>954</v>
      </c>
      <c r="K76" t="s">
        <v>955</v>
      </c>
      <c r="L76">
        <v>1358</v>
      </c>
      <c r="N76">
        <v>1010</v>
      </c>
      <c r="O76" t="s">
        <v>452</v>
      </c>
      <c r="P76" t="s">
        <v>452</v>
      </c>
      <c r="Q76">
        <v>10</v>
      </c>
      <c r="X76">
        <v>41.2</v>
      </c>
      <c r="Y76">
        <v>7.03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0</v>
      </c>
      <c r="AF76" t="s">
        <v>3</v>
      </c>
      <c r="AG76">
        <v>41.2</v>
      </c>
      <c r="AH76">
        <v>2</v>
      </c>
      <c r="AI76">
        <v>39270750</v>
      </c>
      <c r="AJ76">
        <v>72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ROW(Source!A52)</f>
        <v>52</v>
      </c>
      <c r="B77">
        <v>39270762</v>
      </c>
      <c r="C77">
        <v>39270742</v>
      </c>
      <c r="D77">
        <v>36796973</v>
      </c>
      <c r="E77">
        <v>17</v>
      </c>
      <c r="F77">
        <v>1</v>
      </c>
      <c r="G77">
        <v>1</v>
      </c>
      <c r="H77">
        <v>3</v>
      </c>
      <c r="I77" t="s">
        <v>1264</v>
      </c>
      <c r="J77" t="s">
        <v>3</v>
      </c>
      <c r="K77" t="s">
        <v>1265</v>
      </c>
      <c r="L77">
        <v>1327</v>
      </c>
      <c r="N77">
        <v>1005</v>
      </c>
      <c r="O77" t="s">
        <v>79</v>
      </c>
      <c r="P77" t="s">
        <v>79</v>
      </c>
      <c r="Q77">
        <v>1</v>
      </c>
      <c r="X77">
        <v>100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 t="s">
        <v>3</v>
      </c>
      <c r="AG77">
        <v>100</v>
      </c>
      <c r="AH77">
        <v>3</v>
      </c>
      <c r="AI77">
        <v>-1</v>
      </c>
      <c r="AJ77" t="s">
        <v>3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ROW(Source!A52)</f>
        <v>52</v>
      </c>
      <c r="B78">
        <v>39270763</v>
      </c>
      <c r="C78">
        <v>39270742</v>
      </c>
      <c r="D78">
        <v>36832273</v>
      </c>
      <c r="E78">
        <v>1</v>
      </c>
      <c r="F78">
        <v>1</v>
      </c>
      <c r="G78">
        <v>1</v>
      </c>
      <c r="H78">
        <v>3</v>
      </c>
      <c r="I78" t="s">
        <v>956</v>
      </c>
      <c r="J78" t="s">
        <v>957</v>
      </c>
      <c r="K78" t="s">
        <v>958</v>
      </c>
      <c r="L78">
        <v>1355</v>
      </c>
      <c r="N78">
        <v>1010</v>
      </c>
      <c r="O78" t="s">
        <v>303</v>
      </c>
      <c r="P78" t="s">
        <v>303</v>
      </c>
      <c r="Q78">
        <v>100</v>
      </c>
      <c r="X78">
        <v>8</v>
      </c>
      <c r="Y78">
        <v>50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0</v>
      </c>
      <c r="AF78" t="s">
        <v>3</v>
      </c>
      <c r="AG78">
        <v>8</v>
      </c>
      <c r="AH78">
        <v>2</v>
      </c>
      <c r="AI78">
        <v>39270751</v>
      </c>
      <c r="AJ78">
        <v>74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ROW(Source!A52)</f>
        <v>52</v>
      </c>
      <c r="B79">
        <v>39270764</v>
      </c>
      <c r="C79">
        <v>39270742</v>
      </c>
      <c r="D79">
        <v>36838722</v>
      </c>
      <c r="E79">
        <v>1</v>
      </c>
      <c r="F79">
        <v>1</v>
      </c>
      <c r="G79">
        <v>1</v>
      </c>
      <c r="H79">
        <v>3</v>
      </c>
      <c r="I79" t="s">
        <v>959</v>
      </c>
      <c r="J79" t="s">
        <v>960</v>
      </c>
      <c r="K79" t="s">
        <v>961</v>
      </c>
      <c r="L79">
        <v>1354</v>
      </c>
      <c r="N79">
        <v>1010</v>
      </c>
      <c r="O79" t="s">
        <v>94</v>
      </c>
      <c r="P79" t="s">
        <v>94</v>
      </c>
      <c r="Q79">
        <v>1</v>
      </c>
      <c r="X79">
        <v>71</v>
      </c>
      <c r="Y79">
        <v>67</v>
      </c>
      <c r="Z79">
        <v>0</v>
      </c>
      <c r="AA79">
        <v>0</v>
      </c>
      <c r="AB79">
        <v>0</v>
      </c>
      <c r="AC79">
        <v>0</v>
      </c>
      <c r="AD79">
        <v>1</v>
      </c>
      <c r="AE79">
        <v>0</v>
      </c>
      <c r="AF79" t="s">
        <v>3</v>
      </c>
      <c r="AG79">
        <v>71</v>
      </c>
      <c r="AH79">
        <v>2</v>
      </c>
      <c r="AI79">
        <v>39270752</v>
      </c>
      <c r="AJ79">
        <v>75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ROW(Source!A54)</f>
        <v>54</v>
      </c>
      <c r="B80">
        <v>39270778</v>
      </c>
      <c r="C80">
        <v>39270766</v>
      </c>
      <c r="D80">
        <v>37070495</v>
      </c>
      <c r="E80">
        <v>1</v>
      </c>
      <c r="F80">
        <v>1</v>
      </c>
      <c r="G80">
        <v>1</v>
      </c>
      <c r="H80">
        <v>1</v>
      </c>
      <c r="I80" t="s">
        <v>942</v>
      </c>
      <c r="J80" t="s">
        <v>3</v>
      </c>
      <c r="K80" t="s">
        <v>943</v>
      </c>
      <c r="L80">
        <v>1191</v>
      </c>
      <c r="N80">
        <v>1013</v>
      </c>
      <c r="O80" t="s">
        <v>878</v>
      </c>
      <c r="P80" t="s">
        <v>878</v>
      </c>
      <c r="Q80">
        <v>1</v>
      </c>
      <c r="X80">
        <v>137.43</v>
      </c>
      <c r="Y80">
        <v>0</v>
      </c>
      <c r="Z80">
        <v>0</v>
      </c>
      <c r="AA80">
        <v>0</v>
      </c>
      <c r="AB80">
        <v>8.74</v>
      </c>
      <c r="AC80">
        <v>0</v>
      </c>
      <c r="AD80">
        <v>1</v>
      </c>
      <c r="AE80">
        <v>1</v>
      </c>
      <c r="AF80" t="s">
        <v>82</v>
      </c>
      <c r="AG80">
        <v>158.0445</v>
      </c>
      <c r="AH80">
        <v>2</v>
      </c>
      <c r="AI80">
        <v>39270767</v>
      </c>
      <c r="AJ80">
        <v>76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ROW(Source!A54)</f>
        <v>54</v>
      </c>
      <c r="B81">
        <v>39270779</v>
      </c>
      <c r="C81">
        <v>39270766</v>
      </c>
      <c r="D81">
        <v>37064876</v>
      </c>
      <c r="E81">
        <v>1</v>
      </c>
      <c r="F81">
        <v>1</v>
      </c>
      <c r="G81">
        <v>1</v>
      </c>
      <c r="H81">
        <v>1</v>
      </c>
      <c r="I81" t="s">
        <v>879</v>
      </c>
      <c r="J81" t="s">
        <v>3</v>
      </c>
      <c r="K81" t="s">
        <v>880</v>
      </c>
      <c r="L81">
        <v>1191</v>
      </c>
      <c r="N81">
        <v>1013</v>
      </c>
      <c r="O81" t="s">
        <v>878</v>
      </c>
      <c r="P81" t="s">
        <v>878</v>
      </c>
      <c r="Q81">
        <v>1</v>
      </c>
      <c r="X81">
        <v>4.2300000000000004</v>
      </c>
      <c r="Y81">
        <v>0</v>
      </c>
      <c r="Z81">
        <v>0</v>
      </c>
      <c r="AA81">
        <v>0</v>
      </c>
      <c r="AB81">
        <v>0</v>
      </c>
      <c r="AC81">
        <v>0</v>
      </c>
      <c r="AD81">
        <v>1</v>
      </c>
      <c r="AE81">
        <v>2</v>
      </c>
      <c r="AF81" t="s">
        <v>81</v>
      </c>
      <c r="AG81">
        <v>5.2875000000000005</v>
      </c>
      <c r="AH81">
        <v>2</v>
      </c>
      <c r="AI81">
        <v>39270768</v>
      </c>
      <c r="AJ81">
        <v>77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ROW(Source!A54)</f>
        <v>54</v>
      </c>
      <c r="B82">
        <v>39270780</v>
      </c>
      <c r="C82">
        <v>39270766</v>
      </c>
      <c r="D82">
        <v>36882452</v>
      </c>
      <c r="E82">
        <v>1</v>
      </c>
      <c r="F82">
        <v>1</v>
      </c>
      <c r="G82">
        <v>1</v>
      </c>
      <c r="H82">
        <v>2</v>
      </c>
      <c r="I82" t="s">
        <v>881</v>
      </c>
      <c r="J82" t="s">
        <v>882</v>
      </c>
      <c r="K82" t="s">
        <v>883</v>
      </c>
      <c r="L82">
        <v>1368</v>
      </c>
      <c r="N82">
        <v>1011</v>
      </c>
      <c r="O82" t="s">
        <v>884</v>
      </c>
      <c r="P82" t="s">
        <v>884</v>
      </c>
      <c r="Q82">
        <v>1</v>
      </c>
      <c r="X82">
        <v>0.66</v>
      </c>
      <c r="Y82">
        <v>0</v>
      </c>
      <c r="Z82">
        <v>31.26</v>
      </c>
      <c r="AA82">
        <v>13.5</v>
      </c>
      <c r="AB82">
        <v>0</v>
      </c>
      <c r="AC82">
        <v>0</v>
      </c>
      <c r="AD82">
        <v>1</v>
      </c>
      <c r="AE82">
        <v>0</v>
      </c>
      <c r="AF82" t="s">
        <v>81</v>
      </c>
      <c r="AG82">
        <v>0.82500000000000007</v>
      </c>
      <c r="AH82">
        <v>2</v>
      </c>
      <c r="AI82">
        <v>39270769</v>
      </c>
      <c r="AJ82">
        <v>78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ROW(Source!A54)</f>
        <v>54</v>
      </c>
      <c r="B83">
        <v>39270781</v>
      </c>
      <c r="C83">
        <v>39270766</v>
      </c>
      <c r="D83">
        <v>36883554</v>
      </c>
      <c r="E83">
        <v>1</v>
      </c>
      <c r="F83">
        <v>1</v>
      </c>
      <c r="G83">
        <v>1</v>
      </c>
      <c r="H83">
        <v>2</v>
      </c>
      <c r="I83" t="s">
        <v>895</v>
      </c>
      <c r="J83" t="s">
        <v>896</v>
      </c>
      <c r="K83" t="s">
        <v>897</v>
      </c>
      <c r="L83">
        <v>1368</v>
      </c>
      <c r="N83">
        <v>1011</v>
      </c>
      <c r="O83" t="s">
        <v>884</v>
      </c>
      <c r="P83" t="s">
        <v>884</v>
      </c>
      <c r="Q83">
        <v>1</v>
      </c>
      <c r="X83">
        <v>3.57</v>
      </c>
      <c r="Y83">
        <v>0</v>
      </c>
      <c r="Z83">
        <v>65.709999999999994</v>
      </c>
      <c r="AA83">
        <v>11.6</v>
      </c>
      <c r="AB83">
        <v>0</v>
      </c>
      <c r="AC83">
        <v>0</v>
      </c>
      <c r="AD83">
        <v>1</v>
      </c>
      <c r="AE83">
        <v>0</v>
      </c>
      <c r="AF83" t="s">
        <v>81</v>
      </c>
      <c r="AG83">
        <v>4.4624999999999995</v>
      </c>
      <c r="AH83">
        <v>2</v>
      </c>
      <c r="AI83">
        <v>39270770</v>
      </c>
      <c r="AJ83">
        <v>79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ROW(Source!A54)</f>
        <v>54</v>
      </c>
      <c r="B84">
        <v>39270782</v>
      </c>
      <c r="C84">
        <v>39270766</v>
      </c>
      <c r="D84">
        <v>36802057</v>
      </c>
      <c r="E84">
        <v>1</v>
      </c>
      <c r="F84">
        <v>1</v>
      </c>
      <c r="G84">
        <v>1</v>
      </c>
      <c r="H84">
        <v>3</v>
      </c>
      <c r="I84" t="s">
        <v>944</v>
      </c>
      <c r="J84" t="s">
        <v>945</v>
      </c>
      <c r="K84" t="s">
        <v>946</v>
      </c>
      <c r="L84">
        <v>1301</v>
      </c>
      <c r="N84">
        <v>1003</v>
      </c>
      <c r="O84" t="s">
        <v>164</v>
      </c>
      <c r="P84" t="s">
        <v>164</v>
      </c>
      <c r="Q84">
        <v>1</v>
      </c>
      <c r="X84">
        <v>230</v>
      </c>
      <c r="Y84">
        <v>6.38</v>
      </c>
      <c r="Z84">
        <v>0</v>
      </c>
      <c r="AA84">
        <v>0</v>
      </c>
      <c r="AB84">
        <v>0</v>
      </c>
      <c r="AC84">
        <v>0</v>
      </c>
      <c r="AD84">
        <v>1</v>
      </c>
      <c r="AE84">
        <v>0</v>
      </c>
      <c r="AF84" t="s">
        <v>3</v>
      </c>
      <c r="AG84">
        <v>230</v>
      </c>
      <c r="AH84">
        <v>2</v>
      </c>
      <c r="AI84">
        <v>39270771</v>
      </c>
      <c r="AJ84">
        <v>80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ROW(Source!A54)</f>
        <v>54</v>
      </c>
      <c r="B85">
        <v>39270783</v>
      </c>
      <c r="C85">
        <v>39270766</v>
      </c>
      <c r="D85">
        <v>36802058</v>
      </c>
      <c r="E85">
        <v>1</v>
      </c>
      <c r="F85">
        <v>1</v>
      </c>
      <c r="G85">
        <v>1</v>
      </c>
      <c r="H85">
        <v>3</v>
      </c>
      <c r="I85" t="s">
        <v>947</v>
      </c>
      <c r="J85" t="s">
        <v>948</v>
      </c>
      <c r="K85" t="s">
        <v>949</v>
      </c>
      <c r="L85">
        <v>1301</v>
      </c>
      <c r="N85">
        <v>1003</v>
      </c>
      <c r="O85" t="s">
        <v>164</v>
      </c>
      <c r="P85" t="s">
        <v>164</v>
      </c>
      <c r="Q85">
        <v>1</v>
      </c>
      <c r="X85">
        <v>50</v>
      </c>
      <c r="Y85">
        <v>7.95</v>
      </c>
      <c r="Z85">
        <v>0</v>
      </c>
      <c r="AA85">
        <v>0</v>
      </c>
      <c r="AB85">
        <v>0</v>
      </c>
      <c r="AC85">
        <v>0</v>
      </c>
      <c r="AD85">
        <v>1</v>
      </c>
      <c r="AE85">
        <v>0</v>
      </c>
      <c r="AF85" t="s">
        <v>3</v>
      </c>
      <c r="AG85">
        <v>50</v>
      </c>
      <c r="AH85">
        <v>2</v>
      </c>
      <c r="AI85">
        <v>39270772</v>
      </c>
      <c r="AJ85">
        <v>81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ROW(Source!A54)</f>
        <v>54</v>
      </c>
      <c r="B86">
        <v>39270784</v>
      </c>
      <c r="C86">
        <v>39270766</v>
      </c>
      <c r="D86">
        <v>36802146</v>
      </c>
      <c r="E86">
        <v>1</v>
      </c>
      <c r="F86">
        <v>1</v>
      </c>
      <c r="G86">
        <v>1</v>
      </c>
      <c r="H86">
        <v>3</v>
      </c>
      <c r="I86" t="s">
        <v>950</v>
      </c>
      <c r="J86" t="s">
        <v>951</v>
      </c>
      <c r="K86" t="s">
        <v>952</v>
      </c>
      <c r="L86">
        <v>1302</v>
      </c>
      <c r="N86">
        <v>1003</v>
      </c>
      <c r="O86" t="s">
        <v>429</v>
      </c>
      <c r="P86" t="s">
        <v>429</v>
      </c>
      <c r="Q86">
        <v>10</v>
      </c>
      <c r="X86">
        <v>15</v>
      </c>
      <c r="Y86">
        <v>64.099999999999994</v>
      </c>
      <c r="Z86">
        <v>0</v>
      </c>
      <c r="AA86">
        <v>0</v>
      </c>
      <c r="AB86">
        <v>0</v>
      </c>
      <c r="AC86">
        <v>0</v>
      </c>
      <c r="AD86">
        <v>1</v>
      </c>
      <c r="AE86">
        <v>0</v>
      </c>
      <c r="AF86" t="s">
        <v>3</v>
      </c>
      <c r="AG86">
        <v>15</v>
      </c>
      <c r="AH86">
        <v>2</v>
      </c>
      <c r="AI86">
        <v>39270773</v>
      </c>
      <c r="AJ86">
        <v>82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ROW(Source!A54)</f>
        <v>54</v>
      </c>
      <c r="B87">
        <v>39270785</v>
      </c>
      <c r="C87">
        <v>39270766</v>
      </c>
      <c r="D87">
        <v>36804571</v>
      </c>
      <c r="E87">
        <v>1</v>
      </c>
      <c r="F87">
        <v>1</v>
      </c>
      <c r="G87">
        <v>1</v>
      </c>
      <c r="H87">
        <v>3</v>
      </c>
      <c r="I87" t="s">
        <v>953</v>
      </c>
      <c r="J87" t="s">
        <v>954</v>
      </c>
      <c r="K87" t="s">
        <v>955</v>
      </c>
      <c r="L87">
        <v>1358</v>
      </c>
      <c r="N87">
        <v>1010</v>
      </c>
      <c r="O87" t="s">
        <v>452</v>
      </c>
      <c r="P87" t="s">
        <v>452</v>
      </c>
      <c r="Q87">
        <v>10</v>
      </c>
      <c r="X87">
        <v>30</v>
      </c>
      <c r="Y87">
        <v>7.03</v>
      </c>
      <c r="Z87">
        <v>0</v>
      </c>
      <c r="AA87">
        <v>0</v>
      </c>
      <c r="AB87">
        <v>0</v>
      </c>
      <c r="AC87">
        <v>0</v>
      </c>
      <c r="AD87">
        <v>1</v>
      </c>
      <c r="AE87">
        <v>0</v>
      </c>
      <c r="AF87" t="s">
        <v>3</v>
      </c>
      <c r="AG87">
        <v>30</v>
      </c>
      <c r="AH87">
        <v>2</v>
      </c>
      <c r="AI87">
        <v>39270774</v>
      </c>
      <c r="AJ87">
        <v>83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ROW(Source!A54)</f>
        <v>54</v>
      </c>
      <c r="B88">
        <v>39270786</v>
      </c>
      <c r="C88">
        <v>39270766</v>
      </c>
      <c r="D88">
        <v>36796973</v>
      </c>
      <c r="E88">
        <v>17</v>
      </c>
      <c r="F88">
        <v>1</v>
      </c>
      <c r="G88">
        <v>1</v>
      </c>
      <c r="H88">
        <v>3</v>
      </c>
      <c r="I88" t="s">
        <v>1264</v>
      </c>
      <c r="J88" t="s">
        <v>3</v>
      </c>
      <c r="K88" t="s">
        <v>1265</v>
      </c>
      <c r="L88">
        <v>1327</v>
      </c>
      <c r="N88">
        <v>1005</v>
      </c>
      <c r="O88" t="s">
        <v>79</v>
      </c>
      <c r="P88" t="s">
        <v>79</v>
      </c>
      <c r="Q88">
        <v>1</v>
      </c>
      <c r="X88">
        <v>100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 t="s">
        <v>3</v>
      </c>
      <c r="AG88">
        <v>100</v>
      </c>
      <c r="AH88">
        <v>3</v>
      </c>
      <c r="AI88">
        <v>-1</v>
      </c>
      <c r="AJ88" t="s">
        <v>3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ROW(Source!A54)</f>
        <v>54</v>
      </c>
      <c r="B89">
        <v>39270787</v>
      </c>
      <c r="C89">
        <v>39270766</v>
      </c>
      <c r="D89">
        <v>36832273</v>
      </c>
      <c r="E89">
        <v>1</v>
      </c>
      <c r="F89">
        <v>1</v>
      </c>
      <c r="G89">
        <v>1</v>
      </c>
      <c r="H89">
        <v>3</v>
      </c>
      <c r="I89" t="s">
        <v>956</v>
      </c>
      <c r="J89" t="s">
        <v>957</v>
      </c>
      <c r="K89" t="s">
        <v>958</v>
      </c>
      <c r="L89">
        <v>1355</v>
      </c>
      <c r="N89">
        <v>1010</v>
      </c>
      <c r="O89" t="s">
        <v>303</v>
      </c>
      <c r="P89" t="s">
        <v>303</v>
      </c>
      <c r="Q89">
        <v>100</v>
      </c>
      <c r="X89">
        <v>8</v>
      </c>
      <c r="Y89">
        <v>50</v>
      </c>
      <c r="Z89">
        <v>0</v>
      </c>
      <c r="AA89">
        <v>0</v>
      </c>
      <c r="AB89">
        <v>0</v>
      </c>
      <c r="AC89">
        <v>0</v>
      </c>
      <c r="AD89">
        <v>1</v>
      </c>
      <c r="AE89">
        <v>0</v>
      </c>
      <c r="AF89" t="s">
        <v>3</v>
      </c>
      <c r="AG89">
        <v>8</v>
      </c>
      <c r="AH89">
        <v>2</v>
      </c>
      <c r="AI89">
        <v>39270775</v>
      </c>
      <c r="AJ89">
        <v>85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ROW(Source!A54)</f>
        <v>54</v>
      </c>
      <c r="B90">
        <v>39270788</v>
      </c>
      <c r="C90">
        <v>39270766</v>
      </c>
      <c r="D90">
        <v>36838722</v>
      </c>
      <c r="E90">
        <v>1</v>
      </c>
      <c r="F90">
        <v>1</v>
      </c>
      <c r="G90">
        <v>1</v>
      </c>
      <c r="H90">
        <v>3</v>
      </c>
      <c r="I90" t="s">
        <v>959</v>
      </c>
      <c r="J90" t="s">
        <v>960</v>
      </c>
      <c r="K90" t="s">
        <v>961</v>
      </c>
      <c r="L90">
        <v>1354</v>
      </c>
      <c r="N90">
        <v>1010</v>
      </c>
      <c r="O90" t="s">
        <v>94</v>
      </c>
      <c r="P90" t="s">
        <v>94</v>
      </c>
      <c r="Q90">
        <v>1</v>
      </c>
      <c r="X90">
        <v>66</v>
      </c>
      <c r="Y90">
        <v>67</v>
      </c>
      <c r="Z90">
        <v>0</v>
      </c>
      <c r="AA90">
        <v>0</v>
      </c>
      <c r="AB90">
        <v>0</v>
      </c>
      <c r="AC90">
        <v>0</v>
      </c>
      <c r="AD90">
        <v>1</v>
      </c>
      <c r="AE90">
        <v>0</v>
      </c>
      <c r="AF90" t="s">
        <v>3</v>
      </c>
      <c r="AG90">
        <v>66</v>
      </c>
      <c r="AH90">
        <v>2</v>
      </c>
      <c r="AI90">
        <v>39270776</v>
      </c>
      <c r="AJ90">
        <v>86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ROW(Source!A56)</f>
        <v>56</v>
      </c>
      <c r="B91">
        <v>39270798</v>
      </c>
      <c r="C91">
        <v>39270790</v>
      </c>
      <c r="D91">
        <v>37065248</v>
      </c>
      <c r="E91">
        <v>1</v>
      </c>
      <c r="F91">
        <v>1</v>
      </c>
      <c r="G91">
        <v>1</v>
      </c>
      <c r="H91">
        <v>1</v>
      </c>
      <c r="I91" t="s">
        <v>962</v>
      </c>
      <c r="J91" t="s">
        <v>3</v>
      </c>
      <c r="K91" t="s">
        <v>963</v>
      </c>
      <c r="L91">
        <v>1191</v>
      </c>
      <c r="N91">
        <v>1013</v>
      </c>
      <c r="O91" t="s">
        <v>878</v>
      </c>
      <c r="P91" t="s">
        <v>878</v>
      </c>
      <c r="Q91">
        <v>1</v>
      </c>
      <c r="X91">
        <v>21.19</v>
      </c>
      <c r="Y91">
        <v>0</v>
      </c>
      <c r="Z91">
        <v>0</v>
      </c>
      <c r="AA91">
        <v>0</v>
      </c>
      <c r="AB91">
        <v>8.5299999999999994</v>
      </c>
      <c r="AC91">
        <v>0</v>
      </c>
      <c r="AD91">
        <v>1</v>
      </c>
      <c r="AE91">
        <v>1</v>
      </c>
      <c r="AF91" t="s">
        <v>82</v>
      </c>
      <c r="AG91">
        <v>24.368500000000001</v>
      </c>
      <c r="AH91">
        <v>2</v>
      </c>
      <c r="AI91">
        <v>39270791</v>
      </c>
      <c r="AJ91">
        <v>87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ROW(Source!A56)</f>
        <v>56</v>
      </c>
      <c r="B92">
        <v>39270799</v>
      </c>
      <c r="C92">
        <v>39270790</v>
      </c>
      <c r="D92">
        <v>37064876</v>
      </c>
      <c r="E92">
        <v>1</v>
      </c>
      <c r="F92">
        <v>1</v>
      </c>
      <c r="G92">
        <v>1</v>
      </c>
      <c r="H92">
        <v>1</v>
      </c>
      <c r="I92" t="s">
        <v>879</v>
      </c>
      <c r="J92" t="s">
        <v>3</v>
      </c>
      <c r="K92" t="s">
        <v>880</v>
      </c>
      <c r="L92">
        <v>1191</v>
      </c>
      <c r="N92">
        <v>1013</v>
      </c>
      <c r="O92" t="s">
        <v>878</v>
      </c>
      <c r="P92" t="s">
        <v>878</v>
      </c>
      <c r="Q92">
        <v>1</v>
      </c>
      <c r="X92">
        <v>0.19</v>
      </c>
      <c r="Y92">
        <v>0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2</v>
      </c>
      <c r="AF92" t="s">
        <v>81</v>
      </c>
      <c r="AG92">
        <v>0.23749999999999999</v>
      </c>
      <c r="AH92">
        <v>2</v>
      </c>
      <c r="AI92">
        <v>39270792</v>
      </c>
      <c r="AJ92">
        <v>88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ROW(Source!A56)</f>
        <v>56</v>
      </c>
      <c r="B93">
        <v>39270800</v>
      </c>
      <c r="C93">
        <v>39270790</v>
      </c>
      <c r="D93">
        <v>36882452</v>
      </c>
      <c r="E93">
        <v>1</v>
      </c>
      <c r="F93">
        <v>1</v>
      </c>
      <c r="G93">
        <v>1</v>
      </c>
      <c r="H93">
        <v>2</v>
      </c>
      <c r="I93" t="s">
        <v>881</v>
      </c>
      <c r="J93" t="s">
        <v>882</v>
      </c>
      <c r="K93" t="s">
        <v>883</v>
      </c>
      <c r="L93">
        <v>1368</v>
      </c>
      <c r="N93">
        <v>1011</v>
      </c>
      <c r="O93" t="s">
        <v>884</v>
      </c>
      <c r="P93" t="s">
        <v>884</v>
      </c>
      <c r="Q93">
        <v>1</v>
      </c>
      <c r="X93">
        <v>0.04</v>
      </c>
      <c r="Y93">
        <v>0</v>
      </c>
      <c r="Z93">
        <v>31.26</v>
      </c>
      <c r="AA93">
        <v>13.5</v>
      </c>
      <c r="AB93">
        <v>0</v>
      </c>
      <c r="AC93">
        <v>0</v>
      </c>
      <c r="AD93">
        <v>1</v>
      </c>
      <c r="AE93">
        <v>0</v>
      </c>
      <c r="AF93" t="s">
        <v>81</v>
      </c>
      <c r="AG93">
        <v>0.05</v>
      </c>
      <c r="AH93">
        <v>2</v>
      </c>
      <c r="AI93">
        <v>39270793</v>
      </c>
      <c r="AJ93">
        <v>89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ROW(Source!A56)</f>
        <v>56</v>
      </c>
      <c r="B94">
        <v>39270801</v>
      </c>
      <c r="C94">
        <v>39270790</v>
      </c>
      <c r="D94">
        <v>36883554</v>
      </c>
      <c r="E94">
        <v>1</v>
      </c>
      <c r="F94">
        <v>1</v>
      </c>
      <c r="G94">
        <v>1</v>
      </c>
      <c r="H94">
        <v>2</v>
      </c>
      <c r="I94" t="s">
        <v>895</v>
      </c>
      <c r="J94" t="s">
        <v>896</v>
      </c>
      <c r="K94" t="s">
        <v>897</v>
      </c>
      <c r="L94">
        <v>1368</v>
      </c>
      <c r="N94">
        <v>1011</v>
      </c>
      <c r="O94" t="s">
        <v>884</v>
      </c>
      <c r="P94" t="s">
        <v>884</v>
      </c>
      <c r="Q94">
        <v>1</v>
      </c>
      <c r="X94">
        <v>0.15</v>
      </c>
      <c r="Y94">
        <v>0</v>
      </c>
      <c r="Z94">
        <v>65.709999999999994</v>
      </c>
      <c r="AA94">
        <v>11.6</v>
      </c>
      <c r="AB94">
        <v>0</v>
      </c>
      <c r="AC94">
        <v>0</v>
      </c>
      <c r="AD94">
        <v>1</v>
      </c>
      <c r="AE94">
        <v>0</v>
      </c>
      <c r="AF94" t="s">
        <v>81</v>
      </c>
      <c r="AG94">
        <v>0.1875</v>
      </c>
      <c r="AH94">
        <v>2</v>
      </c>
      <c r="AI94">
        <v>39270794</v>
      </c>
      <c r="AJ94">
        <v>90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ROW(Source!A56)</f>
        <v>56</v>
      </c>
      <c r="B95">
        <v>39270802</v>
      </c>
      <c r="C95">
        <v>39270790</v>
      </c>
      <c r="D95">
        <v>36796976</v>
      </c>
      <c r="E95">
        <v>17</v>
      </c>
      <c r="F95">
        <v>1</v>
      </c>
      <c r="G95">
        <v>1</v>
      </c>
      <c r="H95">
        <v>3</v>
      </c>
      <c r="I95" t="s">
        <v>1266</v>
      </c>
      <c r="J95" t="s">
        <v>3</v>
      </c>
      <c r="K95" t="s">
        <v>1267</v>
      </c>
      <c r="L95">
        <v>1301</v>
      </c>
      <c r="N95">
        <v>1003</v>
      </c>
      <c r="O95" t="s">
        <v>164</v>
      </c>
      <c r="P95" t="s">
        <v>164</v>
      </c>
      <c r="Q95">
        <v>1</v>
      </c>
      <c r="X95">
        <v>0</v>
      </c>
      <c r="Y95">
        <v>0</v>
      </c>
      <c r="Z95">
        <v>0</v>
      </c>
      <c r="AA95">
        <v>0</v>
      </c>
      <c r="AB95">
        <v>0</v>
      </c>
      <c r="AC95">
        <v>1</v>
      </c>
      <c r="AD95">
        <v>0</v>
      </c>
      <c r="AE95">
        <v>0</v>
      </c>
      <c r="AF95" t="s">
        <v>3</v>
      </c>
      <c r="AG95">
        <v>0</v>
      </c>
      <c r="AH95">
        <v>3</v>
      </c>
      <c r="AI95">
        <v>-1</v>
      </c>
      <c r="AJ95" t="s">
        <v>3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ROW(Source!A56)</f>
        <v>56</v>
      </c>
      <c r="B96">
        <v>39270803</v>
      </c>
      <c r="C96">
        <v>39270790</v>
      </c>
      <c r="D96">
        <v>36832273</v>
      </c>
      <c r="E96">
        <v>1</v>
      </c>
      <c r="F96">
        <v>1</v>
      </c>
      <c r="G96">
        <v>1</v>
      </c>
      <c r="H96">
        <v>3</v>
      </c>
      <c r="I96" t="s">
        <v>956</v>
      </c>
      <c r="J96" t="s">
        <v>957</v>
      </c>
      <c r="K96" t="s">
        <v>958</v>
      </c>
      <c r="L96">
        <v>1355</v>
      </c>
      <c r="N96">
        <v>1010</v>
      </c>
      <c r="O96" t="s">
        <v>303</v>
      </c>
      <c r="P96" t="s">
        <v>303</v>
      </c>
      <c r="Q96">
        <v>100</v>
      </c>
      <c r="X96">
        <v>4</v>
      </c>
      <c r="Y96">
        <v>50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0</v>
      </c>
      <c r="AF96" t="s">
        <v>3</v>
      </c>
      <c r="AG96">
        <v>4</v>
      </c>
      <c r="AH96">
        <v>2</v>
      </c>
      <c r="AI96">
        <v>39270795</v>
      </c>
      <c r="AJ96">
        <v>92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ROW(Source!A56)</f>
        <v>56</v>
      </c>
      <c r="B97">
        <v>39270804</v>
      </c>
      <c r="C97">
        <v>39270790</v>
      </c>
      <c r="D97">
        <v>36838722</v>
      </c>
      <c r="E97">
        <v>1</v>
      </c>
      <c r="F97">
        <v>1</v>
      </c>
      <c r="G97">
        <v>1</v>
      </c>
      <c r="H97">
        <v>3</v>
      </c>
      <c r="I97" t="s">
        <v>959</v>
      </c>
      <c r="J97" t="s">
        <v>960</v>
      </c>
      <c r="K97" t="s">
        <v>961</v>
      </c>
      <c r="L97">
        <v>1354</v>
      </c>
      <c r="N97">
        <v>1010</v>
      </c>
      <c r="O97" t="s">
        <v>94</v>
      </c>
      <c r="P97" t="s">
        <v>94</v>
      </c>
      <c r="Q97">
        <v>1</v>
      </c>
      <c r="X97">
        <v>56.6</v>
      </c>
      <c r="Y97">
        <v>67</v>
      </c>
      <c r="Z97">
        <v>0</v>
      </c>
      <c r="AA97">
        <v>0</v>
      </c>
      <c r="AB97">
        <v>0</v>
      </c>
      <c r="AC97">
        <v>0</v>
      </c>
      <c r="AD97">
        <v>1</v>
      </c>
      <c r="AE97">
        <v>0</v>
      </c>
      <c r="AF97" t="s">
        <v>3</v>
      </c>
      <c r="AG97">
        <v>56.6</v>
      </c>
      <c r="AH97">
        <v>2</v>
      </c>
      <c r="AI97">
        <v>39270796</v>
      </c>
      <c r="AJ97">
        <v>93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ROW(Source!A58)</f>
        <v>58</v>
      </c>
      <c r="B98">
        <v>39270816</v>
      </c>
      <c r="C98">
        <v>39270806</v>
      </c>
      <c r="D98">
        <v>37070090</v>
      </c>
      <c r="E98">
        <v>1</v>
      </c>
      <c r="F98">
        <v>1</v>
      </c>
      <c r="G98">
        <v>1</v>
      </c>
      <c r="H98">
        <v>1</v>
      </c>
      <c r="I98" t="s">
        <v>890</v>
      </c>
      <c r="J98" t="s">
        <v>3</v>
      </c>
      <c r="K98" t="s">
        <v>891</v>
      </c>
      <c r="L98">
        <v>1191</v>
      </c>
      <c r="N98">
        <v>1013</v>
      </c>
      <c r="O98" t="s">
        <v>878</v>
      </c>
      <c r="P98" t="s">
        <v>878</v>
      </c>
      <c r="Q98">
        <v>1</v>
      </c>
      <c r="X98">
        <v>3.27</v>
      </c>
      <c r="Y98">
        <v>0</v>
      </c>
      <c r="Z98">
        <v>0</v>
      </c>
      <c r="AA98">
        <v>0</v>
      </c>
      <c r="AB98">
        <v>8.9700000000000006</v>
      </c>
      <c r="AC98">
        <v>0</v>
      </c>
      <c r="AD98">
        <v>1</v>
      </c>
      <c r="AE98">
        <v>1</v>
      </c>
      <c r="AF98" t="s">
        <v>82</v>
      </c>
      <c r="AG98">
        <v>3.7604999999999995</v>
      </c>
      <c r="AH98">
        <v>2</v>
      </c>
      <c r="AI98">
        <v>39270807</v>
      </c>
      <c r="AJ98">
        <v>94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ROW(Source!A58)</f>
        <v>58</v>
      </c>
      <c r="B99">
        <v>39270817</v>
      </c>
      <c r="C99">
        <v>39270806</v>
      </c>
      <c r="D99">
        <v>37064876</v>
      </c>
      <c r="E99">
        <v>1</v>
      </c>
      <c r="F99">
        <v>1</v>
      </c>
      <c r="G99">
        <v>1</v>
      </c>
      <c r="H99">
        <v>1</v>
      </c>
      <c r="I99" t="s">
        <v>879</v>
      </c>
      <c r="J99" t="s">
        <v>3</v>
      </c>
      <c r="K99" t="s">
        <v>880</v>
      </c>
      <c r="L99">
        <v>1191</v>
      </c>
      <c r="N99">
        <v>1013</v>
      </c>
      <c r="O99" t="s">
        <v>878</v>
      </c>
      <c r="P99" t="s">
        <v>878</v>
      </c>
      <c r="Q99">
        <v>1</v>
      </c>
      <c r="X99">
        <v>0.04</v>
      </c>
      <c r="Y99">
        <v>0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2</v>
      </c>
      <c r="AF99" t="s">
        <v>81</v>
      </c>
      <c r="AG99">
        <v>0.05</v>
      </c>
      <c r="AH99">
        <v>2</v>
      </c>
      <c r="AI99">
        <v>39270808</v>
      </c>
      <c r="AJ99">
        <v>95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ROW(Source!A58)</f>
        <v>58</v>
      </c>
      <c r="B100">
        <v>39270818</v>
      </c>
      <c r="C100">
        <v>39270806</v>
      </c>
      <c r="D100">
        <v>36882159</v>
      </c>
      <c r="E100">
        <v>1</v>
      </c>
      <c r="F100">
        <v>1</v>
      </c>
      <c r="G100">
        <v>1</v>
      </c>
      <c r="H100">
        <v>2</v>
      </c>
      <c r="I100" t="s">
        <v>892</v>
      </c>
      <c r="J100" t="s">
        <v>893</v>
      </c>
      <c r="K100" t="s">
        <v>894</v>
      </c>
      <c r="L100">
        <v>1368</v>
      </c>
      <c r="N100">
        <v>1011</v>
      </c>
      <c r="O100" t="s">
        <v>884</v>
      </c>
      <c r="P100" t="s">
        <v>884</v>
      </c>
      <c r="Q100">
        <v>1</v>
      </c>
      <c r="X100">
        <v>0.01</v>
      </c>
      <c r="Y100">
        <v>0</v>
      </c>
      <c r="Z100">
        <v>111.99</v>
      </c>
      <c r="AA100">
        <v>13.5</v>
      </c>
      <c r="AB100">
        <v>0</v>
      </c>
      <c r="AC100">
        <v>0</v>
      </c>
      <c r="AD100">
        <v>1</v>
      </c>
      <c r="AE100">
        <v>0</v>
      </c>
      <c r="AF100" t="s">
        <v>81</v>
      </c>
      <c r="AG100">
        <v>1.2500000000000001E-2</v>
      </c>
      <c r="AH100">
        <v>2</v>
      </c>
      <c r="AI100">
        <v>39270809</v>
      </c>
      <c r="AJ100">
        <v>96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ROW(Source!A58)</f>
        <v>58</v>
      </c>
      <c r="B101">
        <v>39270819</v>
      </c>
      <c r="C101">
        <v>39270806</v>
      </c>
      <c r="D101">
        <v>36883554</v>
      </c>
      <c r="E101">
        <v>1</v>
      </c>
      <c r="F101">
        <v>1</v>
      </c>
      <c r="G101">
        <v>1</v>
      </c>
      <c r="H101">
        <v>2</v>
      </c>
      <c r="I101" t="s">
        <v>895</v>
      </c>
      <c r="J101" t="s">
        <v>896</v>
      </c>
      <c r="K101" t="s">
        <v>897</v>
      </c>
      <c r="L101">
        <v>1368</v>
      </c>
      <c r="N101">
        <v>1011</v>
      </c>
      <c r="O101" t="s">
        <v>884</v>
      </c>
      <c r="P101" t="s">
        <v>884</v>
      </c>
      <c r="Q101">
        <v>1</v>
      </c>
      <c r="X101">
        <v>0.03</v>
      </c>
      <c r="Y101">
        <v>0</v>
      </c>
      <c r="Z101">
        <v>65.709999999999994</v>
      </c>
      <c r="AA101">
        <v>11.6</v>
      </c>
      <c r="AB101">
        <v>0</v>
      </c>
      <c r="AC101">
        <v>0</v>
      </c>
      <c r="AD101">
        <v>1</v>
      </c>
      <c r="AE101">
        <v>0</v>
      </c>
      <c r="AF101" t="s">
        <v>81</v>
      </c>
      <c r="AG101">
        <v>3.7499999999999999E-2</v>
      </c>
      <c r="AH101">
        <v>2</v>
      </c>
      <c r="AI101">
        <v>39270810</v>
      </c>
      <c r="AJ101">
        <v>97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ROW(Source!A58)</f>
        <v>58</v>
      </c>
      <c r="B102">
        <v>39270820</v>
      </c>
      <c r="C102">
        <v>39270806</v>
      </c>
      <c r="D102">
        <v>36883858</v>
      </c>
      <c r="E102">
        <v>1</v>
      </c>
      <c r="F102">
        <v>1</v>
      </c>
      <c r="G102">
        <v>1</v>
      </c>
      <c r="H102">
        <v>2</v>
      </c>
      <c r="I102" t="s">
        <v>898</v>
      </c>
      <c r="J102" t="s">
        <v>899</v>
      </c>
      <c r="K102" t="s">
        <v>900</v>
      </c>
      <c r="L102">
        <v>1368</v>
      </c>
      <c r="N102">
        <v>1011</v>
      </c>
      <c r="O102" t="s">
        <v>884</v>
      </c>
      <c r="P102" t="s">
        <v>884</v>
      </c>
      <c r="Q102">
        <v>1</v>
      </c>
      <c r="X102">
        <v>0.23</v>
      </c>
      <c r="Y102">
        <v>0</v>
      </c>
      <c r="Z102">
        <v>8.1</v>
      </c>
      <c r="AA102">
        <v>0</v>
      </c>
      <c r="AB102">
        <v>0</v>
      </c>
      <c r="AC102">
        <v>0</v>
      </c>
      <c r="AD102">
        <v>1</v>
      </c>
      <c r="AE102">
        <v>0</v>
      </c>
      <c r="AF102" t="s">
        <v>81</v>
      </c>
      <c r="AG102">
        <v>0.28750000000000003</v>
      </c>
      <c r="AH102">
        <v>2</v>
      </c>
      <c r="AI102">
        <v>39270811</v>
      </c>
      <c r="AJ102">
        <v>98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ROW(Source!A58)</f>
        <v>58</v>
      </c>
      <c r="B103">
        <v>39270821</v>
      </c>
      <c r="C103">
        <v>39270806</v>
      </c>
      <c r="D103">
        <v>36803269</v>
      </c>
      <c r="E103">
        <v>1</v>
      </c>
      <c r="F103">
        <v>1</v>
      </c>
      <c r="G103">
        <v>1</v>
      </c>
      <c r="H103">
        <v>3</v>
      </c>
      <c r="I103" t="s">
        <v>901</v>
      </c>
      <c r="J103" t="s">
        <v>902</v>
      </c>
      <c r="K103" t="s">
        <v>903</v>
      </c>
      <c r="L103">
        <v>1348</v>
      </c>
      <c r="N103">
        <v>1009</v>
      </c>
      <c r="O103" t="s">
        <v>219</v>
      </c>
      <c r="P103" t="s">
        <v>219</v>
      </c>
      <c r="Q103">
        <v>1000</v>
      </c>
      <c r="X103">
        <v>2.2000000000000001E-4</v>
      </c>
      <c r="Y103">
        <v>10362</v>
      </c>
      <c r="Z103">
        <v>0</v>
      </c>
      <c r="AA103">
        <v>0</v>
      </c>
      <c r="AB103">
        <v>0</v>
      </c>
      <c r="AC103">
        <v>0</v>
      </c>
      <c r="AD103">
        <v>1</v>
      </c>
      <c r="AE103">
        <v>0</v>
      </c>
      <c r="AF103" t="s">
        <v>3</v>
      </c>
      <c r="AG103">
        <v>2.2000000000000001E-4</v>
      </c>
      <c r="AH103">
        <v>2</v>
      </c>
      <c r="AI103">
        <v>39270812</v>
      </c>
      <c r="AJ103">
        <v>99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ROW(Source!A58)</f>
        <v>58</v>
      </c>
      <c r="B104">
        <v>39270822</v>
      </c>
      <c r="C104">
        <v>39270806</v>
      </c>
      <c r="D104">
        <v>36804447</v>
      </c>
      <c r="E104">
        <v>1</v>
      </c>
      <c r="F104">
        <v>1</v>
      </c>
      <c r="G104">
        <v>1</v>
      </c>
      <c r="H104">
        <v>3</v>
      </c>
      <c r="I104" t="s">
        <v>904</v>
      </c>
      <c r="J104" t="s">
        <v>905</v>
      </c>
      <c r="K104" t="s">
        <v>906</v>
      </c>
      <c r="L104">
        <v>1348</v>
      </c>
      <c r="N104">
        <v>1009</v>
      </c>
      <c r="O104" t="s">
        <v>219</v>
      </c>
      <c r="P104" t="s">
        <v>219</v>
      </c>
      <c r="Q104">
        <v>1000</v>
      </c>
      <c r="X104">
        <v>1.1000000000000001E-3</v>
      </c>
      <c r="Y104">
        <v>9040.01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0</v>
      </c>
      <c r="AF104" t="s">
        <v>3</v>
      </c>
      <c r="AG104">
        <v>1.1000000000000001E-3</v>
      </c>
      <c r="AH104">
        <v>2</v>
      </c>
      <c r="AI104">
        <v>39270813</v>
      </c>
      <c r="AJ104">
        <v>100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ROW(Source!A58)</f>
        <v>58</v>
      </c>
      <c r="B105">
        <v>39270823</v>
      </c>
      <c r="C105">
        <v>39270806</v>
      </c>
      <c r="D105">
        <v>36796210</v>
      </c>
      <c r="E105">
        <v>17</v>
      </c>
      <c r="F105">
        <v>1</v>
      </c>
      <c r="G105">
        <v>1</v>
      </c>
      <c r="H105">
        <v>3</v>
      </c>
      <c r="I105" t="s">
        <v>1252</v>
      </c>
      <c r="J105" t="s">
        <v>3</v>
      </c>
      <c r="K105" t="s">
        <v>1253</v>
      </c>
      <c r="L105">
        <v>1339</v>
      </c>
      <c r="N105">
        <v>1007</v>
      </c>
      <c r="O105" t="s">
        <v>188</v>
      </c>
      <c r="P105" t="s">
        <v>188</v>
      </c>
      <c r="Q105">
        <v>1</v>
      </c>
      <c r="X105">
        <v>5.9999999999999995E-4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 t="s">
        <v>3</v>
      </c>
      <c r="AG105">
        <v>5.9999999999999995E-4</v>
      </c>
      <c r="AH105">
        <v>3</v>
      </c>
      <c r="AI105">
        <v>-1</v>
      </c>
      <c r="AJ105" t="s">
        <v>3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ROW(Source!A58)</f>
        <v>58</v>
      </c>
      <c r="B106">
        <v>39270824</v>
      </c>
      <c r="C106">
        <v>39270806</v>
      </c>
      <c r="D106">
        <v>36826587</v>
      </c>
      <c r="E106">
        <v>1</v>
      </c>
      <c r="F106">
        <v>1</v>
      </c>
      <c r="G106">
        <v>1</v>
      </c>
      <c r="H106">
        <v>3</v>
      </c>
      <c r="I106" t="s">
        <v>907</v>
      </c>
      <c r="J106" t="s">
        <v>908</v>
      </c>
      <c r="K106" t="s">
        <v>909</v>
      </c>
      <c r="L106">
        <v>1348</v>
      </c>
      <c r="N106">
        <v>1009</v>
      </c>
      <c r="O106" t="s">
        <v>219</v>
      </c>
      <c r="P106" t="s">
        <v>219</v>
      </c>
      <c r="Q106">
        <v>1000</v>
      </c>
      <c r="X106">
        <v>8.4999999999999995E-4</v>
      </c>
      <c r="Y106">
        <v>6508.75</v>
      </c>
      <c r="Z106">
        <v>0</v>
      </c>
      <c r="AA106">
        <v>0</v>
      </c>
      <c r="AB106">
        <v>0</v>
      </c>
      <c r="AC106">
        <v>0</v>
      </c>
      <c r="AD106">
        <v>1</v>
      </c>
      <c r="AE106">
        <v>0</v>
      </c>
      <c r="AF106" t="s">
        <v>3</v>
      </c>
      <c r="AG106">
        <v>8.4999999999999995E-4</v>
      </c>
      <c r="AH106">
        <v>2</v>
      </c>
      <c r="AI106">
        <v>39270814</v>
      </c>
      <c r="AJ106">
        <v>101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ROW(Source!A58)</f>
        <v>58</v>
      </c>
      <c r="B107">
        <v>39270825</v>
      </c>
      <c r="C107">
        <v>39270806</v>
      </c>
      <c r="D107">
        <v>36797058</v>
      </c>
      <c r="E107">
        <v>17</v>
      </c>
      <c r="F107">
        <v>1</v>
      </c>
      <c r="G107">
        <v>1</v>
      </c>
      <c r="H107">
        <v>3</v>
      </c>
      <c r="I107" t="s">
        <v>1254</v>
      </c>
      <c r="J107" t="s">
        <v>3</v>
      </c>
      <c r="K107" t="s">
        <v>1255</v>
      </c>
      <c r="L107">
        <v>1354</v>
      </c>
      <c r="N107">
        <v>1010</v>
      </c>
      <c r="O107" t="s">
        <v>94</v>
      </c>
      <c r="P107" t="s">
        <v>94</v>
      </c>
      <c r="Q107">
        <v>1</v>
      </c>
      <c r="X107">
        <v>1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 t="s">
        <v>3</v>
      </c>
      <c r="AG107">
        <v>1</v>
      </c>
      <c r="AH107">
        <v>3</v>
      </c>
      <c r="AI107">
        <v>-1</v>
      </c>
      <c r="AJ107" t="s">
        <v>3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ROW(Source!A60)</f>
        <v>60</v>
      </c>
      <c r="B108">
        <v>39270835</v>
      </c>
      <c r="C108">
        <v>39270827</v>
      </c>
      <c r="D108">
        <v>37065248</v>
      </c>
      <c r="E108">
        <v>1</v>
      </c>
      <c r="F108">
        <v>1</v>
      </c>
      <c r="G108">
        <v>1</v>
      </c>
      <c r="H108">
        <v>1</v>
      </c>
      <c r="I108" t="s">
        <v>962</v>
      </c>
      <c r="J108" t="s">
        <v>3</v>
      </c>
      <c r="K108" t="s">
        <v>963</v>
      </c>
      <c r="L108">
        <v>1191</v>
      </c>
      <c r="N108">
        <v>1013</v>
      </c>
      <c r="O108" t="s">
        <v>878</v>
      </c>
      <c r="P108" t="s">
        <v>878</v>
      </c>
      <c r="Q108">
        <v>1</v>
      </c>
      <c r="X108">
        <v>112.75</v>
      </c>
      <c r="Y108">
        <v>0</v>
      </c>
      <c r="Z108">
        <v>0</v>
      </c>
      <c r="AA108">
        <v>0</v>
      </c>
      <c r="AB108">
        <v>8.5299999999999994</v>
      </c>
      <c r="AC108">
        <v>0</v>
      </c>
      <c r="AD108">
        <v>1</v>
      </c>
      <c r="AE108">
        <v>1</v>
      </c>
      <c r="AF108" t="s">
        <v>82</v>
      </c>
      <c r="AG108">
        <v>129.66249999999999</v>
      </c>
      <c r="AH108">
        <v>2</v>
      </c>
      <c r="AI108">
        <v>39270828</v>
      </c>
      <c r="AJ108">
        <v>103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ROW(Source!A60)</f>
        <v>60</v>
      </c>
      <c r="B109">
        <v>39270836</v>
      </c>
      <c r="C109">
        <v>39270827</v>
      </c>
      <c r="D109">
        <v>37064876</v>
      </c>
      <c r="E109">
        <v>1</v>
      </c>
      <c r="F109">
        <v>1</v>
      </c>
      <c r="G109">
        <v>1</v>
      </c>
      <c r="H109">
        <v>1</v>
      </c>
      <c r="I109" t="s">
        <v>879</v>
      </c>
      <c r="J109" t="s">
        <v>3</v>
      </c>
      <c r="K109" t="s">
        <v>880</v>
      </c>
      <c r="L109">
        <v>1191</v>
      </c>
      <c r="N109">
        <v>1013</v>
      </c>
      <c r="O109" t="s">
        <v>878</v>
      </c>
      <c r="P109" t="s">
        <v>878</v>
      </c>
      <c r="Q109">
        <v>1</v>
      </c>
      <c r="X109">
        <v>0.27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1</v>
      </c>
      <c r="AE109">
        <v>2</v>
      </c>
      <c r="AF109" t="s">
        <v>81</v>
      </c>
      <c r="AG109">
        <v>0.33750000000000002</v>
      </c>
      <c r="AH109">
        <v>2</v>
      </c>
      <c r="AI109">
        <v>39270829</v>
      </c>
      <c r="AJ109">
        <v>104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ROW(Source!A60)</f>
        <v>60</v>
      </c>
      <c r="B110">
        <v>39270837</v>
      </c>
      <c r="C110">
        <v>39270827</v>
      </c>
      <c r="D110">
        <v>36882057</v>
      </c>
      <c r="E110">
        <v>1</v>
      </c>
      <c r="F110">
        <v>1</v>
      </c>
      <c r="G110">
        <v>1</v>
      </c>
      <c r="H110">
        <v>2</v>
      </c>
      <c r="I110" t="s">
        <v>925</v>
      </c>
      <c r="J110" t="s">
        <v>926</v>
      </c>
      <c r="K110" t="s">
        <v>927</v>
      </c>
      <c r="L110">
        <v>1368</v>
      </c>
      <c r="N110">
        <v>1011</v>
      </c>
      <c r="O110" t="s">
        <v>884</v>
      </c>
      <c r="P110" t="s">
        <v>884</v>
      </c>
      <c r="Q110">
        <v>1</v>
      </c>
      <c r="X110">
        <v>0.2</v>
      </c>
      <c r="Y110">
        <v>0</v>
      </c>
      <c r="Z110">
        <v>86.4</v>
      </c>
      <c r="AA110">
        <v>13.5</v>
      </c>
      <c r="AB110">
        <v>0</v>
      </c>
      <c r="AC110">
        <v>0</v>
      </c>
      <c r="AD110">
        <v>1</v>
      </c>
      <c r="AE110">
        <v>0</v>
      </c>
      <c r="AF110" t="s">
        <v>81</v>
      </c>
      <c r="AG110">
        <v>0.25</v>
      </c>
      <c r="AH110">
        <v>2</v>
      </c>
      <c r="AI110">
        <v>39270830</v>
      </c>
      <c r="AJ110">
        <v>105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ROW(Source!A60)</f>
        <v>60</v>
      </c>
      <c r="B111">
        <v>39270838</v>
      </c>
      <c r="C111">
        <v>39270827</v>
      </c>
      <c r="D111">
        <v>36883554</v>
      </c>
      <c r="E111">
        <v>1</v>
      </c>
      <c r="F111">
        <v>1</v>
      </c>
      <c r="G111">
        <v>1</v>
      </c>
      <c r="H111">
        <v>2</v>
      </c>
      <c r="I111" t="s">
        <v>895</v>
      </c>
      <c r="J111" t="s">
        <v>896</v>
      </c>
      <c r="K111" t="s">
        <v>897</v>
      </c>
      <c r="L111">
        <v>1368</v>
      </c>
      <c r="N111">
        <v>1011</v>
      </c>
      <c r="O111" t="s">
        <v>884</v>
      </c>
      <c r="P111" t="s">
        <v>884</v>
      </c>
      <c r="Q111">
        <v>1</v>
      </c>
      <c r="X111">
        <v>7.0000000000000007E-2</v>
      </c>
      <c r="Y111">
        <v>0</v>
      </c>
      <c r="Z111">
        <v>65.709999999999994</v>
      </c>
      <c r="AA111">
        <v>11.6</v>
      </c>
      <c r="AB111">
        <v>0</v>
      </c>
      <c r="AC111">
        <v>0</v>
      </c>
      <c r="AD111">
        <v>1</v>
      </c>
      <c r="AE111">
        <v>0</v>
      </c>
      <c r="AF111" t="s">
        <v>81</v>
      </c>
      <c r="AG111">
        <v>8.7500000000000008E-2</v>
      </c>
      <c r="AH111">
        <v>2</v>
      </c>
      <c r="AI111">
        <v>39270831</v>
      </c>
      <c r="AJ111">
        <v>106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ROW(Source!A60)</f>
        <v>60</v>
      </c>
      <c r="B112">
        <v>39270839</v>
      </c>
      <c r="C112">
        <v>39270827</v>
      </c>
      <c r="D112">
        <v>36804565</v>
      </c>
      <c r="E112">
        <v>1</v>
      </c>
      <c r="F112">
        <v>1</v>
      </c>
      <c r="G112">
        <v>1</v>
      </c>
      <c r="H112">
        <v>3</v>
      </c>
      <c r="I112" t="s">
        <v>964</v>
      </c>
      <c r="J112" t="s">
        <v>965</v>
      </c>
      <c r="K112" t="s">
        <v>966</v>
      </c>
      <c r="L112">
        <v>1348</v>
      </c>
      <c r="N112">
        <v>1009</v>
      </c>
      <c r="O112" t="s">
        <v>219</v>
      </c>
      <c r="P112" t="s">
        <v>219</v>
      </c>
      <c r="Q112">
        <v>1000</v>
      </c>
      <c r="X112">
        <v>4.0000000000000001E-3</v>
      </c>
      <c r="Y112">
        <v>8475</v>
      </c>
      <c r="Z112">
        <v>0</v>
      </c>
      <c r="AA112">
        <v>0</v>
      </c>
      <c r="AB112">
        <v>0</v>
      </c>
      <c r="AC112">
        <v>0</v>
      </c>
      <c r="AD112">
        <v>1</v>
      </c>
      <c r="AE112">
        <v>0</v>
      </c>
      <c r="AF112" t="s">
        <v>3</v>
      </c>
      <c r="AG112">
        <v>4.0000000000000001E-3</v>
      </c>
      <c r="AH112">
        <v>2</v>
      </c>
      <c r="AI112">
        <v>39270832</v>
      </c>
      <c r="AJ112">
        <v>107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ROW(Source!A60)</f>
        <v>60</v>
      </c>
      <c r="B113">
        <v>39270840</v>
      </c>
      <c r="C113">
        <v>39270827</v>
      </c>
      <c r="D113">
        <v>36825633</v>
      </c>
      <c r="E113">
        <v>1</v>
      </c>
      <c r="F113">
        <v>1</v>
      </c>
      <c r="G113">
        <v>1</v>
      </c>
      <c r="H113">
        <v>3</v>
      </c>
      <c r="I113" t="s">
        <v>967</v>
      </c>
      <c r="J113" t="s">
        <v>968</v>
      </c>
      <c r="K113" t="s">
        <v>969</v>
      </c>
      <c r="L113">
        <v>1348</v>
      </c>
      <c r="N113">
        <v>1009</v>
      </c>
      <c r="O113" t="s">
        <v>219</v>
      </c>
      <c r="P113" t="s">
        <v>219</v>
      </c>
      <c r="Q113">
        <v>1000</v>
      </c>
      <c r="X113">
        <v>1.2E-2</v>
      </c>
      <c r="Y113">
        <v>8190</v>
      </c>
      <c r="Z113">
        <v>0</v>
      </c>
      <c r="AA113">
        <v>0</v>
      </c>
      <c r="AB113">
        <v>0</v>
      </c>
      <c r="AC113">
        <v>0</v>
      </c>
      <c r="AD113">
        <v>1</v>
      </c>
      <c r="AE113">
        <v>0</v>
      </c>
      <c r="AF113" t="s">
        <v>3</v>
      </c>
      <c r="AG113">
        <v>1.2E-2</v>
      </c>
      <c r="AH113">
        <v>2</v>
      </c>
      <c r="AI113">
        <v>39270833</v>
      </c>
      <c r="AJ113">
        <v>108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ROW(Source!A60)</f>
        <v>60</v>
      </c>
      <c r="B114">
        <v>39270841</v>
      </c>
      <c r="C114">
        <v>39270827</v>
      </c>
      <c r="D114">
        <v>36825880</v>
      </c>
      <c r="E114">
        <v>1</v>
      </c>
      <c r="F114">
        <v>1</v>
      </c>
      <c r="G114">
        <v>1</v>
      </c>
      <c r="H114">
        <v>3</v>
      </c>
      <c r="I114" t="s">
        <v>970</v>
      </c>
      <c r="J114" t="s">
        <v>971</v>
      </c>
      <c r="K114" t="s">
        <v>972</v>
      </c>
      <c r="L114">
        <v>1348</v>
      </c>
      <c r="N114">
        <v>1009</v>
      </c>
      <c r="O114" t="s">
        <v>219</v>
      </c>
      <c r="P114" t="s">
        <v>219</v>
      </c>
      <c r="Q114">
        <v>1000</v>
      </c>
      <c r="X114">
        <v>0.78200000000000003</v>
      </c>
      <c r="Y114">
        <v>11200</v>
      </c>
      <c r="Z114">
        <v>0</v>
      </c>
      <c r="AA114">
        <v>0</v>
      </c>
      <c r="AB114">
        <v>0</v>
      </c>
      <c r="AC114">
        <v>0</v>
      </c>
      <c r="AD114">
        <v>1</v>
      </c>
      <c r="AE114">
        <v>0</v>
      </c>
      <c r="AF114" t="s">
        <v>3</v>
      </c>
      <c r="AG114">
        <v>0.78200000000000003</v>
      </c>
      <c r="AH114">
        <v>2</v>
      </c>
      <c r="AI114">
        <v>39270834</v>
      </c>
      <c r="AJ114">
        <v>109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ROW(Source!A61)</f>
        <v>61</v>
      </c>
      <c r="B115">
        <v>39270850</v>
      </c>
      <c r="C115">
        <v>39270842</v>
      </c>
      <c r="D115">
        <v>37065248</v>
      </c>
      <c r="E115">
        <v>1</v>
      </c>
      <c r="F115">
        <v>1</v>
      </c>
      <c r="G115">
        <v>1</v>
      </c>
      <c r="H115">
        <v>1</v>
      </c>
      <c r="I115" t="s">
        <v>962</v>
      </c>
      <c r="J115" t="s">
        <v>3</v>
      </c>
      <c r="K115" t="s">
        <v>963</v>
      </c>
      <c r="L115">
        <v>1191</v>
      </c>
      <c r="N115">
        <v>1013</v>
      </c>
      <c r="O115" t="s">
        <v>878</v>
      </c>
      <c r="P115" t="s">
        <v>878</v>
      </c>
      <c r="Q115">
        <v>1</v>
      </c>
      <c r="X115">
        <v>66.709999999999994</v>
      </c>
      <c r="Y115">
        <v>0</v>
      </c>
      <c r="Z115">
        <v>0</v>
      </c>
      <c r="AA115">
        <v>0</v>
      </c>
      <c r="AB115">
        <v>8.5299999999999994</v>
      </c>
      <c r="AC115">
        <v>0</v>
      </c>
      <c r="AD115">
        <v>1</v>
      </c>
      <c r="AE115">
        <v>1</v>
      </c>
      <c r="AF115" t="s">
        <v>82</v>
      </c>
      <c r="AG115">
        <v>76.716499999999982</v>
      </c>
      <c r="AH115">
        <v>2</v>
      </c>
      <c r="AI115">
        <v>39270843</v>
      </c>
      <c r="AJ115">
        <v>110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ROW(Source!A61)</f>
        <v>61</v>
      </c>
      <c r="B116">
        <v>39270851</v>
      </c>
      <c r="C116">
        <v>39270842</v>
      </c>
      <c r="D116">
        <v>37064876</v>
      </c>
      <c r="E116">
        <v>1</v>
      </c>
      <c r="F116">
        <v>1</v>
      </c>
      <c r="G116">
        <v>1</v>
      </c>
      <c r="H116">
        <v>1</v>
      </c>
      <c r="I116" t="s">
        <v>879</v>
      </c>
      <c r="J116" t="s">
        <v>3</v>
      </c>
      <c r="K116" t="s">
        <v>880</v>
      </c>
      <c r="L116">
        <v>1191</v>
      </c>
      <c r="N116">
        <v>1013</v>
      </c>
      <c r="O116" t="s">
        <v>878</v>
      </c>
      <c r="P116" t="s">
        <v>878</v>
      </c>
      <c r="Q116">
        <v>1</v>
      </c>
      <c r="X116">
        <v>1.86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1</v>
      </c>
      <c r="AE116">
        <v>2</v>
      </c>
      <c r="AF116" t="s">
        <v>81</v>
      </c>
      <c r="AG116">
        <v>2.3250000000000002</v>
      </c>
      <c r="AH116">
        <v>2</v>
      </c>
      <c r="AI116">
        <v>39270844</v>
      </c>
      <c r="AJ116">
        <v>111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ROW(Source!A61)</f>
        <v>61</v>
      </c>
      <c r="B117">
        <v>39270852</v>
      </c>
      <c r="C117">
        <v>39270842</v>
      </c>
      <c r="D117">
        <v>36882452</v>
      </c>
      <c r="E117">
        <v>1</v>
      </c>
      <c r="F117">
        <v>1</v>
      </c>
      <c r="G117">
        <v>1</v>
      </c>
      <c r="H117">
        <v>2</v>
      </c>
      <c r="I117" t="s">
        <v>881</v>
      </c>
      <c r="J117" t="s">
        <v>882</v>
      </c>
      <c r="K117" t="s">
        <v>883</v>
      </c>
      <c r="L117">
        <v>1368</v>
      </c>
      <c r="N117">
        <v>1011</v>
      </c>
      <c r="O117" t="s">
        <v>884</v>
      </c>
      <c r="P117" t="s">
        <v>884</v>
      </c>
      <c r="Q117">
        <v>1</v>
      </c>
      <c r="X117">
        <v>0.76</v>
      </c>
      <c r="Y117">
        <v>0</v>
      </c>
      <c r="Z117">
        <v>31.26</v>
      </c>
      <c r="AA117">
        <v>13.5</v>
      </c>
      <c r="AB117">
        <v>0</v>
      </c>
      <c r="AC117">
        <v>0</v>
      </c>
      <c r="AD117">
        <v>1</v>
      </c>
      <c r="AE117">
        <v>0</v>
      </c>
      <c r="AF117" t="s">
        <v>81</v>
      </c>
      <c r="AG117">
        <v>0.95</v>
      </c>
      <c r="AH117">
        <v>2</v>
      </c>
      <c r="AI117">
        <v>39270845</v>
      </c>
      <c r="AJ117">
        <v>112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ROW(Source!A61)</f>
        <v>61</v>
      </c>
      <c r="B118">
        <v>39270853</v>
      </c>
      <c r="C118">
        <v>39270842</v>
      </c>
      <c r="D118">
        <v>36883554</v>
      </c>
      <c r="E118">
        <v>1</v>
      </c>
      <c r="F118">
        <v>1</v>
      </c>
      <c r="G118">
        <v>1</v>
      </c>
      <c r="H118">
        <v>2</v>
      </c>
      <c r="I118" t="s">
        <v>895</v>
      </c>
      <c r="J118" t="s">
        <v>896</v>
      </c>
      <c r="K118" t="s">
        <v>897</v>
      </c>
      <c r="L118">
        <v>1368</v>
      </c>
      <c r="N118">
        <v>1011</v>
      </c>
      <c r="O118" t="s">
        <v>884</v>
      </c>
      <c r="P118" t="s">
        <v>884</v>
      </c>
      <c r="Q118">
        <v>1</v>
      </c>
      <c r="X118">
        <v>1.1000000000000001</v>
      </c>
      <c r="Y118">
        <v>0</v>
      </c>
      <c r="Z118">
        <v>65.709999999999994</v>
      </c>
      <c r="AA118">
        <v>11.6</v>
      </c>
      <c r="AB118">
        <v>0</v>
      </c>
      <c r="AC118">
        <v>0</v>
      </c>
      <c r="AD118">
        <v>1</v>
      </c>
      <c r="AE118">
        <v>0</v>
      </c>
      <c r="AF118" t="s">
        <v>81</v>
      </c>
      <c r="AG118">
        <v>1.375</v>
      </c>
      <c r="AH118">
        <v>2</v>
      </c>
      <c r="AI118">
        <v>39270846</v>
      </c>
      <c r="AJ118">
        <v>113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ROW(Source!A61)</f>
        <v>61</v>
      </c>
      <c r="B119">
        <v>39270854</v>
      </c>
      <c r="C119">
        <v>39270842</v>
      </c>
      <c r="D119">
        <v>36884458</v>
      </c>
      <c r="E119">
        <v>1</v>
      </c>
      <c r="F119">
        <v>1</v>
      </c>
      <c r="G119">
        <v>1</v>
      </c>
      <c r="H119">
        <v>2</v>
      </c>
      <c r="I119" t="s">
        <v>973</v>
      </c>
      <c r="J119" t="s">
        <v>974</v>
      </c>
      <c r="K119" t="s">
        <v>975</v>
      </c>
      <c r="L119">
        <v>1368</v>
      </c>
      <c r="N119">
        <v>1011</v>
      </c>
      <c r="O119" t="s">
        <v>884</v>
      </c>
      <c r="P119" t="s">
        <v>884</v>
      </c>
      <c r="Q119">
        <v>1</v>
      </c>
      <c r="X119">
        <v>2.7</v>
      </c>
      <c r="Y119">
        <v>0</v>
      </c>
      <c r="Z119">
        <v>2.09</v>
      </c>
      <c r="AA119">
        <v>0</v>
      </c>
      <c r="AB119">
        <v>0</v>
      </c>
      <c r="AC119">
        <v>0</v>
      </c>
      <c r="AD119">
        <v>1</v>
      </c>
      <c r="AE119">
        <v>0</v>
      </c>
      <c r="AF119" t="s">
        <v>81</v>
      </c>
      <c r="AG119">
        <v>3.375</v>
      </c>
      <c r="AH119">
        <v>2</v>
      </c>
      <c r="AI119">
        <v>39270847</v>
      </c>
      <c r="AJ119">
        <v>114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ROW(Source!A61)</f>
        <v>61</v>
      </c>
      <c r="B120">
        <v>39270855</v>
      </c>
      <c r="C120">
        <v>39270842</v>
      </c>
      <c r="D120">
        <v>36804545</v>
      </c>
      <c r="E120">
        <v>1</v>
      </c>
      <c r="F120">
        <v>1</v>
      </c>
      <c r="G120">
        <v>1</v>
      </c>
      <c r="H120">
        <v>3</v>
      </c>
      <c r="I120" t="s">
        <v>928</v>
      </c>
      <c r="J120" t="s">
        <v>929</v>
      </c>
      <c r="K120" t="s">
        <v>930</v>
      </c>
      <c r="L120">
        <v>1348</v>
      </c>
      <c r="N120">
        <v>1009</v>
      </c>
      <c r="O120" t="s">
        <v>219</v>
      </c>
      <c r="P120" t="s">
        <v>219</v>
      </c>
      <c r="Q120">
        <v>1000</v>
      </c>
      <c r="X120">
        <v>2.6200000000000001E-2</v>
      </c>
      <c r="Y120">
        <v>11978</v>
      </c>
      <c r="Z120">
        <v>0</v>
      </c>
      <c r="AA120">
        <v>0</v>
      </c>
      <c r="AB120">
        <v>0</v>
      </c>
      <c r="AC120">
        <v>0</v>
      </c>
      <c r="AD120">
        <v>1</v>
      </c>
      <c r="AE120">
        <v>0</v>
      </c>
      <c r="AF120" t="s">
        <v>3</v>
      </c>
      <c r="AG120">
        <v>2.6200000000000001E-2</v>
      </c>
      <c r="AH120">
        <v>2</v>
      </c>
      <c r="AI120">
        <v>39270848</v>
      </c>
      <c r="AJ120">
        <v>115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ROW(Source!A61)</f>
        <v>61</v>
      </c>
      <c r="B121">
        <v>39270856</v>
      </c>
      <c r="C121">
        <v>39270842</v>
      </c>
      <c r="D121">
        <v>36797219</v>
      </c>
      <c r="E121">
        <v>17</v>
      </c>
      <c r="F121">
        <v>1</v>
      </c>
      <c r="G121">
        <v>1</v>
      </c>
      <c r="H121">
        <v>3</v>
      </c>
      <c r="I121" t="s">
        <v>1268</v>
      </c>
      <c r="J121" t="s">
        <v>3</v>
      </c>
      <c r="K121" t="s">
        <v>1269</v>
      </c>
      <c r="L121">
        <v>1339</v>
      </c>
      <c r="N121">
        <v>1007</v>
      </c>
      <c r="O121" t="s">
        <v>188</v>
      </c>
      <c r="P121" t="s">
        <v>188</v>
      </c>
      <c r="Q121">
        <v>1</v>
      </c>
      <c r="X121">
        <v>3.71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 t="s">
        <v>3</v>
      </c>
      <c r="AG121">
        <v>3.71</v>
      </c>
      <c r="AH121">
        <v>3</v>
      </c>
      <c r="AI121">
        <v>-1</v>
      </c>
      <c r="AJ121" t="s">
        <v>3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ROW(Source!A63)</f>
        <v>63</v>
      </c>
      <c r="B122">
        <v>39270866</v>
      </c>
      <c r="C122">
        <v>39270858</v>
      </c>
      <c r="D122">
        <v>37064998</v>
      </c>
      <c r="E122">
        <v>1</v>
      </c>
      <c r="F122">
        <v>1</v>
      </c>
      <c r="G122">
        <v>1</v>
      </c>
      <c r="H122">
        <v>1</v>
      </c>
      <c r="I122" t="s">
        <v>885</v>
      </c>
      <c r="J122" t="s">
        <v>3</v>
      </c>
      <c r="K122" t="s">
        <v>886</v>
      </c>
      <c r="L122">
        <v>1191</v>
      </c>
      <c r="N122">
        <v>1013</v>
      </c>
      <c r="O122" t="s">
        <v>878</v>
      </c>
      <c r="P122" t="s">
        <v>878</v>
      </c>
      <c r="Q122">
        <v>1</v>
      </c>
      <c r="X122">
        <v>8.02</v>
      </c>
      <c r="Y122">
        <v>0</v>
      </c>
      <c r="Z122">
        <v>0</v>
      </c>
      <c r="AA122">
        <v>0</v>
      </c>
      <c r="AB122">
        <v>7.8</v>
      </c>
      <c r="AC122">
        <v>0</v>
      </c>
      <c r="AD122">
        <v>1</v>
      </c>
      <c r="AE122">
        <v>1</v>
      </c>
      <c r="AF122" t="s">
        <v>82</v>
      </c>
      <c r="AG122">
        <v>9.222999999999999</v>
      </c>
      <c r="AH122">
        <v>2</v>
      </c>
      <c r="AI122">
        <v>39270859</v>
      </c>
      <c r="AJ122">
        <v>117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ROW(Source!A63)</f>
        <v>63</v>
      </c>
      <c r="B123">
        <v>39270867</v>
      </c>
      <c r="C123">
        <v>39270858</v>
      </c>
      <c r="D123">
        <v>37064876</v>
      </c>
      <c r="E123">
        <v>1</v>
      </c>
      <c r="F123">
        <v>1</v>
      </c>
      <c r="G123">
        <v>1</v>
      </c>
      <c r="H123">
        <v>1</v>
      </c>
      <c r="I123" t="s">
        <v>879</v>
      </c>
      <c r="J123" t="s">
        <v>3</v>
      </c>
      <c r="K123" t="s">
        <v>880</v>
      </c>
      <c r="L123">
        <v>1191</v>
      </c>
      <c r="N123">
        <v>1013</v>
      </c>
      <c r="O123" t="s">
        <v>878</v>
      </c>
      <c r="P123" t="s">
        <v>878</v>
      </c>
      <c r="Q123">
        <v>1</v>
      </c>
      <c r="X123">
        <v>0.39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1</v>
      </c>
      <c r="AE123">
        <v>2</v>
      </c>
      <c r="AF123" t="s">
        <v>81</v>
      </c>
      <c r="AG123">
        <v>0.48750000000000004</v>
      </c>
      <c r="AH123">
        <v>2</v>
      </c>
      <c r="AI123">
        <v>39270860</v>
      </c>
      <c r="AJ123">
        <v>118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ROW(Source!A63)</f>
        <v>63</v>
      </c>
      <c r="B124">
        <v>39270868</v>
      </c>
      <c r="C124">
        <v>39270858</v>
      </c>
      <c r="D124">
        <v>36882452</v>
      </c>
      <c r="E124">
        <v>1</v>
      </c>
      <c r="F124">
        <v>1</v>
      </c>
      <c r="G124">
        <v>1</v>
      </c>
      <c r="H124">
        <v>2</v>
      </c>
      <c r="I124" t="s">
        <v>881</v>
      </c>
      <c r="J124" t="s">
        <v>882</v>
      </c>
      <c r="K124" t="s">
        <v>883</v>
      </c>
      <c r="L124">
        <v>1368</v>
      </c>
      <c r="N124">
        <v>1011</v>
      </c>
      <c r="O124" t="s">
        <v>884</v>
      </c>
      <c r="P124" t="s">
        <v>884</v>
      </c>
      <c r="Q124">
        <v>1</v>
      </c>
      <c r="X124">
        <v>0.11</v>
      </c>
      <c r="Y124">
        <v>0</v>
      </c>
      <c r="Z124">
        <v>31.26</v>
      </c>
      <c r="AA124">
        <v>13.5</v>
      </c>
      <c r="AB124">
        <v>0</v>
      </c>
      <c r="AC124">
        <v>0</v>
      </c>
      <c r="AD124">
        <v>1</v>
      </c>
      <c r="AE124">
        <v>0</v>
      </c>
      <c r="AF124" t="s">
        <v>81</v>
      </c>
      <c r="AG124">
        <v>0.13750000000000001</v>
      </c>
      <c r="AH124">
        <v>2</v>
      </c>
      <c r="AI124">
        <v>39270861</v>
      </c>
      <c r="AJ124">
        <v>119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ROW(Source!A63)</f>
        <v>63</v>
      </c>
      <c r="B125">
        <v>39270869</v>
      </c>
      <c r="C125">
        <v>39270858</v>
      </c>
      <c r="D125">
        <v>36882787</v>
      </c>
      <c r="E125">
        <v>1</v>
      </c>
      <c r="F125">
        <v>1</v>
      </c>
      <c r="G125">
        <v>1</v>
      </c>
      <c r="H125">
        <v>2</v>
      </c>
      <c r="I125" t="s">
        <v>976</v>
      </c>
      <c r="J125" t="s">
        <v>977</v>
      </c>
      <c r="K125" t="s">
        <v>978</v>
      </c>
      <c r="L125">
        <v>1368</v>
      </c>
      <c r="N125">
        <v>1011</v>
      </c>
      <c r="O125" t="s">
        <v>884</v>
      </c>
      <c r="P125" t="s">
        <v>884</v>
      </c>
      <c r="Q125">
        <v>1</v>
      </c>
      <c r="X125">
        <v>1.0900000000000001</v>
      </c>
      <c r="Y125">
        <v>0</v>
      </c>
      <c r="Z125">
        <v>30</v>
      </c>
      <c r="AA125">
        <v>0</v>
      </c>
      <c r="AB125">
        <v>0</v>
      </c>
      <c r="AC125">
        <v>0</v>
      </c>
      <c r="AD125">
        <v>1</v>
      </c>
      <c r="AE125">
        <v>0</v>
      </c>
      <c r="AF125" t="s">
        <v>81</v>
      </c>
      <c r="AG125">
        <v>1.3625</v>
      </c>
      <c r="AH125">
        <v>2</v>
      </c>
      <c r="AI125">
        <v>39270862</v>
      </c>
      <c r="AJ125">
        <v>120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ROW(Source!A63)</f>
        <v>63</v>
      </c>
      <c r="B126">
        <v>39270870</v>
      </c>
      <c r="C126">
        <v>39270858</v>
      </c>
      <c r="D126">
        <v>36883554</v>
      </c>
      <c r="E126">
        <v>1</v>
      </c>
      <c r="F126">
        <v>1</v>
      </c>
      <c r="G126">
        <v>1</v>
      </c>
      <c r="H126">
        <v>2</v>
      </c>
      <c r="I126" t="s">
        <v>895</v>
      </c>
      <c r="J126" t="s">
        <v>896</v>
      </c>
      <c r="K126" t="s">
        <v>897</v>
      </c>
      <c r="L126">
        <v>1368</v>
      </c>
      <c r="N126">
        <v>1011</v>
      </c>
      <c r="O126" t="s">
        <v>884</v>
      </c>
      <c r="P126" t="s">
        <v>884</v>
      </c>
      <c r="Q126">
        <v>1</v>
      </c>
      <c r="X126">
        <v>0.28000000000000003</v>
      </c>
      <c r="Y126">
        <v>0</v>
      </c>
      <c r="Z126">
        <v>65.709999999999994</v>
      </c>
      <c r="AA126">
        <v>11.6</v>
      </c>
      <c r="AB126">
        <v>0</v>
      </c>
      <c r="AC126">
        <v>0</v>
      </c>
      <c r="AD126">
        <v>1</v>
      </c>
      <c r="AE126">
        <v>0</v>
      </c>
      <c r="AF126" t="s">
        <v>81</v>
      </c>
      <c r="AG126">
        <v>0.35000000000000003</v>
      </c>
      <c r="AH126">
        <v>2</v>
      </c>
      <c r="AI126">
        <v>39270863</v>
      </c>
      <c r="AJ126">
        <v>121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ROW(Source!A63)</f>
        <v>63</v>
      </c>
      <c r="B127">
        <v>39270871</v>
      </c>
      <c r="C127">
        <v>39270858</v>
      </c>
      <c r="D127">
        <v>36799896</v>
      </c>
      <c r="E127">
        <v>1</v>
      </c>
      <c r="F127">
        <v>1</v>
      </c>
      <c r="G127">
        <v>1</v>
      </c>
      <c r="H127">
        <v>3</v>
      </c>
      <c r="I127" t="s">
        <v>979</v>
      </c>
      <c r="J127" t="s">
        <v>980</v>
      </c>
      <c r="K127" t="s">
        <v>981</v>
      </c>
      <c r="L127">
        <v>1348</v>
      </c>
      <c r="N127">
        <v>1009</v>
      </c>
      <c r="O127" t="s">
        <v>219</v>
      </c>
      <c r="P127" t="s">
        <v>219</v>
      </c>
      <c r="Q127">
        <v>1000</v>
      </c>
      <c r="X127">
        <v>0.13300000000000001</v>
      </c>
      <c r="Y127">
        <v>3390</v>
      </c>
      <c r="Z127">
        <v>0</v>
      </c>
      <c r="AA127">
        <v>0</v>
      </c>
      <c r="AB127">
        <v>0</v>
      </c>
      <c r="AC127">
        <v>0</v>
      </c>
      <c r="AD127">
        <v>1</v>
      </c>
      <c r="AE127">
        <v>0</v>
      </c>
      <c r="AF127" t="s">
        <v>3</v>
      </c>
      <c r="AG127">
        <v>0.13300000000000001</v>
      </c>
      <c r="AH127">
        <v>2</v>
      </c>
      <c r="AI127">
        <v>39270864</v>
      </c>
      <c r="AJ127">
        <v>122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ROW(Source!A63)</f>
        <v>63</v>
      </c>
      <c r="B128">
        <v>39270872</v>
      </c>
      <c r="C128">
        <v>39270858</v>
      </c>
      <c r="D128">
        <v>36831306</v>
      </c>
      <c r="E128">
        <v>1</v>
      </c>
      <c r="F128">
        <v>1</v>
      </c>
      <c r="G128">
        <v>1</v>
      </c>
      <c r="H128">
        <v>3</v>
      </c>
      <c r="I128" t="s">
        <v>982</v>
      </c>
      <c r="J128" t="s">
        <v>983</v>
      </c>
      <c r="K128" t="s">
        <v>984</v>
      </c>
      <c r="L128">
        <v>1329</v>
      </c>
      <c r="N128">
        <v>1005</v>
      </c>
      <c r="O128" t="s">
        <v>985</v>
      </c>
      <c r="P128" t="s">
        <v>985</v>
      </c>
      <c r="Q128">
        <v>1000</v>
      </c>
      <c r="X128">
        <v>0.10199999999999999</v>
      </c>
      <c r="Y128">
        <v>12000</v>
      </c>
      <c r="Z128">
        <v>0</v>
      </c>
      <c r="AA128">
        <v>0</v>
      </c>
      <c r="AB128">
        <v>0</v>
      </c>
      <c r="AC128">
        <v>0</v>
      </c>
      <c r="AD128">
        <v>1</v>
      </c>
      <c r="AE128">
        <v>0</v>
      </c>
      <c r="AF128" t="s">
        <v>3</v>
      </c>
      <c r="AG128">
        <v>0.10199999999999999</v>
      </c>
      <c r="AH128">
        <v>2</v>
      </c>
      <c r="AI128">
        <v>39270865</v>
      </c>
      <c r="AJ128">
        <v>123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ROW(Source!A64)</f>
        <v>64</v>
      </c>
      <c r="B129">
        <v>39270880</v>
      </c>
      <c r="C129">
        <v>39270873</v>
      </c>
      <c r="D129">
        <v>37065248</v>
      </c>
      <c r="E129">
        <v>1</v>
      </c>
      <c r="F129">
        <v>1</v>
      </c>
      <c r="G129">
        <v>1</v>
      </c>
      <c r="H129">
        <v>1</v>
      </c>
      <c r="I129" t="s">
        <v>962</v>
      </c>
      <c r="J129" t="s">
        <v>3</v>
      </c>
      <c r="K129" t="s">
        <v>963</v>
      </c>
      <c r="L129">
        <v>1191</v>
      </c>
      <c r="N129">
        <v>1013</v>
      </c>
      <c r="O129" t="s">
        <v>878</v>
      </c>
      <c r="P129" t="s">
        <v>878</v>
      </c>
      <c r="Q129">
        <v>1</v>
      </c>
      <c r="X129">
        <v>35.74</v>
      </c>
      <c r="Y129">
        <v>0</v>
      </c>
      <c r="Z129">
        <v>0</v>
      </c>
      <c r="AA129">
        <v>0</v>
      </c>
      <c r="AB129">
        <v>8.5299999999999994</v>
      </c>
      <c r="AC129">
        <v>0</v>
      </c>
      <c r="AD129">
        <v>1</v>
      </c>
      <c r="AE129">
        <v>1</v>
      </c>
      <c r="AF129" t="s">
        <v>82</v>
      </c>
      <c r="AG129">
        <v>41.100999999999999</v>
      </c>
      <c r="AH129">
        <v>2</v>
      </c>
      <c r="AI129">
        <v>39270874</v>
      </c>
      <c r="AJ129">
        <v>124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ROW(Source!A64)</f>
        <v>64</v>
      </c>
      <c r="B130">
        <v>39270881</v>
      </c>
      <c r="C130">
        <v>39270873</v>
      </c>
      <c r="D130">
        <v>37064876</v>
      </c>
      <c r="E130">
        <v>1</v>
      </c>
      <c r="F130">
        <v>1</v>
      </c>
      <c r="G130">
        <v>1</v>
      </c>
      <c r="H130">
        <v>1</v>
      </c>
      <c r="I130" t="s">
        <v>879</v>
      </c>
      <c r="J130" t="s">
        <v>3</v>
      </c>
      <c r="K130" t="s">
        <v>880</v>
      </c>
      <c r="L130">
        <v>1191</v>
      </c>
      <c r="N130">
        <v>1013</v>
      </c>
      <c r="O130" t="s">
        <v>878</v>
      </c>
      <c r="P130" t="s">
        <v>878</v>
      </c>
      <c r="Q130">
        <v>1</v>
      </c>
      <c r="X130">
        <v>0.44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1</v>
      </c>
      <c r="AE130">
        <v>2</v>
      </c>
      <c r="AF130" t="s">
        <v>81</v>
      </c>
      <c r="AG130">
        <v>0.55000000000000004</v>
      </c>
      <c r="AH130">
        <v>2</v>
      </c>
      <c r="AI130">
        <v>39270875</v>
      </c>
      <c r="AJ130">
        <v>125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ROW(Source!A64)</f>
        <v>64</v>
      </c>
      <c r="B131">
        <v>39270882</v>
      </c>
      <c r="C131">
        <v>39270873</v>
      </c>
      <c r="D131">
        <v>36882452</v>
      </c>
      <c r="E131">
        <v>1</v>
      </c>
      <c r="F131">
        <v>1</v>
      </c>
      <c r="G131">
        <v>1</v>
      </c>
      <c r="H131">
        <v>2</v>
      </c>
      <c r="I131" t="s">
        <v>881</v>
      </c>
      <c r="J131" t="s">
        <v>882</v>
      </c>
      <c r="K131" t="s">
        <v>883</v>
      </c>
      <c r="L131">
        <v>1368</v>
      </c>
      <c r="N131">
        <v>1011</v>
      </c>
      <c r="O131" t="s">
        <v>884</v>
      </c>
      <c r="P131" t="s">
        <v>884</v>
      </c>
      <c r="Q131">
        <v>1</v>
      </c>
      <c r="X131">
        <v>0.18</v>
      </c>
      <c r="Y131">
        <v>0</v>
      </c>
      <c r="Z131">
        <v>31.26</v>
      </c>
      <c r="AA131">
        <v>13.5</v>
      </c>
      <c r="AB131">
        <v>0</v>
      </c>
      <c r="AC131">
        <v>0</v>
      </c>
      <c r="AD131">
        <v>1</v>
      </c>
      <c r="AE131">
        <v>0</v>
      </c>
      <c r="AF131" t="s">
        <v>81</v>
      </c>
      <c r="AG131">
        <v>0.22499999999999998</v>
      </c>
      <c r="AH131">
        <v>2</v>
      </c>
      <c r="AI131">
        <v>39270876</v>
      </c>
      <c r="AJ131">
        <v>126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ROW(Source!A64)</f>
        <v>64</v>
      </c>
      <c r="B132">
        <v>39270883</v>
      </c>
      <c r="C132">
        <v>39270873</v>
      </c>
      <c r="D132">
        <v>36883554</v>
      </c>
      <c r="E132">
        <v>1</v>
      </c>
      <c r="F132">
        <v>1</v>
      </c>
      <c r="G132">
        <v>1</v>
      </c>
      <c r="H132">
        <v>2</v>
      </c>
      <c r="I132" t="s">
        <v>895</v>
      </c>
      <c r="J132" t="s">
        <v>896</v>
      </c>
      <c r="K132" t="s">
        <v>897</v>
      </c>
      <c r="L132">
        <v>1368</v>
      </c>
      <c r="N132">
        <v>1011</v>
      </c>
      <c r="O132" t="s">
        <v>884</v>
      </c>
      <c r="P132" t="s">
        <v>884</v>
      </c>
      <c r="Q132">
        <v>1</v>
      </c>
      <c r="X132">
        <v>0.26</v>
      </c>
      <c r="Y132">
        <v>0</v>
      </c>
      <c r="Z132">
        <v>65.709999999999994</v>
      </c>
      <c r="AA132">
        <v>11.6</v>
      </c>
      <c r="AB132">
        <v>0</v>
      </c>
      <c r="AC132">
        <v>0</v>
      </c>
      <c r="AD132">
        <v>1</v>
      </c>
      <c r="AE132">
        <v>0</v>
      </c>
      <c r="AF132" t="s">
        <v>81</v>
      </c>
      <c r="AG132">
        <v>0.32500000000000001</v>
      </c>
      <c r="AH132">
        <v>2</v>
      </c>
      <c r="AI132">
        <v>39270877</v>
      </c>
      <c r="AJ132">
        <v>127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ROW(Source!A64)</f>
        <v>64</v>
      </c>
      <c r="B133">
        <v>39270884</v>
      </c>
      <c r="C133">
        <v>39270873</v>
      </c>
      <c r="D133">
        <v>36829996</v>
      </c>
      <c r="E133">
        <v>1</v>
      </c>
      <c r="F133">
        <v>1</v>
      </c>
      <c r="G133">
        <v>1</v>
      </c>
      <c r="H133">
        <v>3</v>
      </c>
      <c r="I133" t="s">
        <v>986</v>
      </c>
      <c r="J133" t="s">
        <v>987</v>
      </c>
      <c r="K133" t="s">
        <v>988</v>
      </c>
      <c r="L133">
        <v>1339</v>
      </c>
      <c r="N133">
        <v>1007</v>
      </c>
      <c r="O133" t="s">
        <v>188</v>
      </c>
      <c r="P133" t="s">
        <v>188</v>
      </c>
      <c r="Q133">
        <v>1</v>
      </c>
      <c r="X133">
        <v>0.82</v>
      </c>
      <c r="Y133">
        <v>1970</v>
      </c>
      <c r="Z133">
        <v>0</v>
      </c>
      <c r="AA133">
        <v>0</v>
      </c>
      <c r="AB133">
        <v>0</v>
      </c>
      <c r="AC133">
        <v>0</v>
      </c>
      <c r="AD133">
        <v>1</v>
      </c>
      <c r="AE133">
        <v>0</v>
      </c>
      <c r="AF133" t="s">
        <v>3</v>
      </c>
      <c r="AG133">
        <v>0.82</v>
      </c>
      <c r="AH133">
        <v>2</v>
      </c>
      <c r="AI133">
        <v>39270878</v>
      </c>
      <c r="AJ133">
        <v>128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ROW(Source!A64)</f>
        <v>64</v>
      </c>
      <c r="B134">
        <v>39270885</v>
      </c>
      <c r="C134">
        <v>39270873</v>
      </c>
      <c r="D134">
        <v>36832948</v>
      </c>
      <c r="E134">
        <v>1</v>
      </c>
      <c r="F134">
        <v>1</v>
      </c>
      <c r="G134">
        <v>1</v>
      </c>
      <c r="H134">
        <v>3</v>
      </c>
      <c r="I134" t="s">
        <v>989</v>
      </c>
      <c r="J134" t="s">
        <v>990</v>
      </c>
      <c r="K134" t="s">
        <v>991</v>
      </c>
      <c r="L134">
        <v>1327</v>
      </c>
      <c r="N134">
        <v>1005</v>
      </c>
      <c r="O134" t="s">
        <v>79</v>
      </c>
      <c r="P134" t="s">
        <v>79</v>
      </c>
      <c r="Q134">
        <v>1</v>
      </c>
      <c r="X134">
        <v>21</v>
      </c>
      <c r="Y134">
        <v>5.71</v>
      </c>
      <c r="Z134">
        <v>0</v>
      </c>
      <c r="AA134">
        <v>0</v>
      </c>
      <c r="AB134">
        <v>0</v>
      </c>
      <c r="AC134">
        <v>0</v>
      </c>
      <c r="AD134">
        <v>1</v>
      </c>
      <c r="AE134">
        <v>0</v>
      </c>
      <c r="AF134" t="s">
        <v>3</v>
      </c>
      <c r="AG134">
        <v>21</v>
      </c>
      <c r="AH134">
        <v>2</v>
      </c>
      <c r="AI134">
        <v>39270879</v>
      </c>
      <c r="AJ134">
        <v>129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ROW(Source!A65)</f>
        <v>65</v>
      </c>
      <c r="B135">
        <v>39270892</v>
      </c>
      <c r="C135">
        <v>39270886</v>
      </c>
      <c r="D135">
        <v>37071037</v>
      </c>
      <c r="E135">
        <v>1</v>
      </c>
      <c r="F135">
        <v>1</v>
      </c>
      <c r="G135">
        <v>1</v>
      </c>
      <c r="H135">
        <v>1</v>
      </c>
      <c r="I135" t="s">
        <v>992</v>
      </c>
      <c r="J135" t="s">
        <v>3</v>
      </c>
      <c r="K135" t="s">
        <v>993</v>
      </c>
      <c r="L135">
        <v>1191</v>
      </c>
      <c r="N135">
        <v>1013</v>
      </c>
      <c r="O135" t="s">
        <v>878</v>
      </c>
      <c r="P135" t="s">
        <v>878</v>
      </c>
      <c r="Q135">
        <v>1</v>
      </c>
      <c r="X135">
        <v>10.76</v>
      </c>
      <c r="Y135">
        <v>0</v>
      </c>
      <c r="Z135">
        <v>0</v>
      </c>
      <c r="AA135">
        <v>0</v>
      </c>
      <c r="AB135">
        <v>9.6199999999999992</v>
      </c>
      <c r="AC135">
        <v>0</v>
      </c>
      <c r="AD135">
        <v>1</v>
      </c>
      <c r="AE135">
        <v>1</v>
      </c>
      <c r="AF135" t="s">
        <v>82</v>
      </c>
      <c r="AG135">
        <v>12.373999999999999</v>
      </c>
      <c r="AH135">
        <v>2</v>
      </c>
      <c r="AI135">
        <v>39270887</v>
      </c>
      <c r="AJ135">
        <v>130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ROW(Source!A65)</f>
        <v>65</v>
      </c>
      <c r="B136">
        <v>39270893</v>
      </c>
      <c r="C136">
        <v>39270886</v>
      </c>
      <c r="D136">
        <v>37064876</v>
      </c>
      <c r="E136">
        <v>1</v>
      </c>
      <c r="F136">
        <v>1</v>
      </c>
      <c r="G136">
        <v>1</v>
      </c>
      <c r="H136">
        <v>1</v>
      </c>
      <c r="I136" t="s">
        <v>879</v>
      </c>
      <c r="J136" t="s">
        <v>3</v>
      </c>
      <c r="K136" t="s">
        <v>880</v>
      </c>
      <c r="L136">
        <v>1191</v>
      </c>
      <c r="N136">
        <v>1013</v>
      </c>
      <c r="O136" t="s">
        <v>878</v>
      </c>
      <c r="P136" t="s">
        <v>878</v>
      </c>
      <c r="Q136">
        <v>1</v>
      </c>
      <c r="X136">
        <v>0.13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1</v>
      </c>
      <c r="AE136">
        <v>2</v>
      </c>
      <c r="AF136" t="s">
        <v>81</v>
      </c>
      <c r="AG136">
        <v>0.16250000000000001</v>
      </c>
      <c r="AH136">
        <v>2</v>
      </c>
      <c r="AI136">
        <v>39270888</v>
      </c>
      <c r="AJ136">
        <v>131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ROW(Source!A65)</f>
        <v>65</v>
      </c>
      <c r="B137">
        <v>39270894</v>
      </c>
      <c r="C137">
        <v>39270886</v>
      </c>
      <c r="D137">
        <v>36882452</v>
      </c>
      <c r="E137">
        <v>1</v>
      </c>
      <c r="F137">
        <v>1</v>
      </c>
      <c r="G137">
        <v>1</v>
      </c>
      <c r="H137">
        <v>2</v>
      </c>
      <c r="I137" t="s">
        <v>881</v>
      </c>
      <c r="J137" t="s">
        <v>882</v>
      </c>
      <c r="K137" t="s">
        <v>883</v>
      </c>
      <c r="L137">
        <v>1368</v>
      </c>
      <c r="N137">
        <v>1011</v>
      </c>
      <c r="O137" t="s">
        <v>884</v>
      </c>
      <c r="P137" t="s">
        <v>884</v>
      </c>
      <c r="Q137">
        <v>1</v>
      </c>
      <c r="X137">
        <v>0.09</v>
      </c>
      <c r="Y137">
        <v>0</v>
      </c>
      <c r="Z137">
        <v>31.26</v>
      </c>
      <c r="AA137">
        <v>13.5</v>
      </c>
      <c r="AB137">
        <v>0</v>
      </c>
      <c r="AC137">
        <v>0</v>
      </c>
      <c r="AD137">
        <v>1</v>
      </c>
      <c r="AE137">
        <v>0</v>
      </c>
      <c r="AF137" t="s">
        <v>81</v>
      </c>
      <c r="AG137">
        <v>0.11249999999999999</v>
      </c>
      <c r="AH137">
        <v>2</v>
      </c>
      <c r="AI137">
        <v>39270889</v>
      </c>
      <c r="AJ137">
        <v>132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ROW(Source!A65)</f>
        <v>65</v>
      </c>
      <c r="B138">
        <v>39270895</v>
      </c>
      <c r="C138">
        <v>39270886</v>
      </c>
      <c r="D138">
        <v>36883554</v>
      </c>
      <c r="E138">
        <v>1</v>
      </c>
      <c r="F138">
        <v>1</v>
      </c>
      <c r="G138">
        <v>1</v>
      </c>
      <c r="H138">
        <v>2</v>
      </c>
      <c r="I138" t="s">
        <v>895</v>
      </c>
      <c r="J138" t="s">
        <v>896</v>
      </c>
      <c r="K138" t="s">
        <v>897</v>
      </c>
      <c r="L138">
        <v>1368</v>
      </c>
      <c r="N138">
        <v>1011</v>
      </c>
      <c r="O138" t="s">
        <v>884</v>
      </c>
      <c r="P138" t="s">
        <v>884</v>
      </c>
      <c r="Q138">
        <v>1</v>
      </c>
      <c r="X138">
        <v>0.04</v>
      </c>
      <c r="Y138">
        <v>0</v>
      </c>
      <c r="Z138">
        <v>65.709999999999994</v>
      </c>
      <c r="AA138">
        <v>11.6</v>
      </c>
      <c r="AB138">
        <v>0</v>
      </c>
      <c r="AC138">
        <v>0</v>
      </c>
      <c r="AD138">
        <v>1</v>
      </c>
      <c r="AE138">
        <v>0</v>
      </c>
      <c r="AF138" t="s">
        <v>81</v>
      </c>
      <c r="AG138">
        <v>0.05</v>
      </c>
      <c r="AH138">
        <v>2</v>
      </c>
      <c r="AI138">
        <v>39270890</v>
      </c>
      <c r="AJ138">
        <v>133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ROW(Source!A65)</f>
        <v>65</v>
      </c>
      <c r="B139">
        <v>39270896</v>
      </c>
      <c r="C139">
        <v>39270886</v>
      </c>
      <c r="D139">
        <v>36796210</v>
      </c>
      <c r="E139">
        <v>17</v>
      </c>
      <c r="F139">
        <v>1</v>
      </c>
      <c r="G139">
        <v>1</v>
      </c>
      <c r="H139">
        <v>3</v>
      </c>
      <c r="I139" t="s">
        <v>1252</v>
      </c>
      <c r="J139" t="s">
        <v>3</v>
      </c>
      <c r="K139" t="s">
        <v>1270</v>
      </c>
      <c r="L139">
        <v>1339</v>
      </c>
      <c r="N139">
        <v>1007</v>
      </c>
      <c r="O139" t="s">
        <v>188</v>
      </c>
      <c r="P139" t="s">
        <v>188</v>
      </c>
      <c r="Q139">
        <v>1</v>
      </c>
      <c r="X139">
        <v>0.16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 t="s">
        <v>3</v>
      </c>
      <c r="AG139">
        <v>0.16</v>
      </c>
      <c r="AH139">
        <v>3</v>
      </c>
      <c r="AI139">
        <v>-1</v>
      </c>
      <c r="AJ139" t="s">
        <v>3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ROW(Source!A67)</f>
        <v>67</v>
      </c>
      <c r="B140">
        <v>39270904</v>
      </c>
      <c r="C140">
        <v>39270898</v>
      </c>
      <c r="D140">
        <v>37070164</v>
      </c>
      <c r="E140">
        <v>1</v>
      </c>
      <c r="F140">
        <v>1</v>
      </c>
      <c r="G140">
        <v>1</v>
      </c>
      <c r="H140">
        <v>1</v>
      </c>
      <c r="I140" t="s">
        <v>994</v>
      </c>
      <c r="J140" t="s">
        <v>3</v>
      </c>
      <c r="K140" t="s">
        <v>995</v>
      </c>
      <c r="L140">
        <v>1191</v>
      </c>
      <c r="N140">
        <v>1013</v>
      </c>
      <c r="O140" t="s">
        <v>878</v>
      </c>
      <c r="P140" t="s">
        <v>878</v>
      </c>
      <c r="Q140">
        <v>1</v>
      </c>
      <c r="X140">
        <v>204.06</v>
      </c>
      <c r="Y140">
        <v>0</v>
      </c>
      <c r="Z140">
        <v>0</v>
      </c>
      <c r="AA140">
        <v>0</v>
      </c>
      <c r="AB140">
        <v>9.2899999999999991</v>
      </c>
      <c r="AC140">
        <v>0</v>
      </c>
      <c r="AD140">
        <v>1</v>
      </c>
      <c r="AE140">
        <v>1</v>
      </c>
      <c r="AF140" t="s">
        <v>82</v>
      </c>
      <c r="AG140">
        <v>234.66899999999998</v>
      </c>
      <c r="AH140">
        <v>2</v>
      </c>
      <c r="AI140">
        <v>39270899</v>
      </c>
      <c r="AJ140">
        <v>135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ROW(Source!A67)</f>
        <v>67</v>
      </c>
      <c r="B141">
        <v>39270905</v>
      </c>
      <c r="C141">
        <v>39270898</v>
      </c>
      <c r="D141">
        <v>37064876</v>
      </c>
      <c r="E141">
        <v>1</v>
      </c>
      <c r="F141">
        <v>1</v>
      </c>
      <c r="G141">
        <v>1</v>
      </c>
      <c r="H141">
        <v>1</v>
      </c>
      <c r="I141" t="s">
        <v>879</v>
      </c>
      <c r="J141" t="s">
        <v>3</v>
      </c>
      <c r="K141" t="s">
        <v>880</v>
      </c>
      <c r="L141">
        <v>1191</v>
      </c>
      <c r="N141">
        <v>1013</v>
      </c>
      <c r="O141" t="s">
        <v>878</v>
      </c>
      <c r="P141" t="s">
        <v>878</v>
      </c>
      <c r="Q141">
        <v>1</v>
      </c>
      <c r="X141">
        <v>2.06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1</v>
      </c>
      <c r="AE141">
        <v>2</v>
      </c>
      <c r="AF141" t="s">
        <v>81</v>
      </c>
      <c r="AG141">
        <v>2.5750000000000002</v>
      </c>
      <c r="AH141">
        <v>2</v>
      </c>
      <c r="AI141">
        <v>39270900</v>
      </c>
      <c r="AJ141">
        <v>136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ROW(Source!A67)</f>
        <v>67</v>
      </c>
      <c r="B142">
        <v>39270906</v>
      </c>
      <c r="C142">
        <v>39270898</v>
      </c>
      <c r="D142">
        <v>36882452</v>
      </c>
      <c r="E142">
        <v>1</v>
      </c>
      <c r="F142">
        <v>1</v>
      </c>
      <c r="G142">
        <v>1</v>
      </c>
      <c r="H142">
        <v>2</v>
      </c>
      <c r="I142" t="s">
        <v>881</v>
      </c>
      <c r="J142" t="s">
        <v>882</v>
      </c>
      <c r="K142" t="s">
        <v>883</v>
      </c>
      <c r="L142">
        <v>1368</v>
      </c>
      <c r="N142">
        <v>1011</v>
      </c>
      <c r="O142" t="s">
        <v>884</v>
      </c>
      <c r="P142" t="s">
        <v>884</v>
      </c>
      <c r="Q142">
        <v>1</v>
      </c>
      <c r="X142">
        <v>2.06</v>
      </c>
      <c r="Y142">
        <v>0</v>
      </c>
      <c r="Z142">
        <v>31.26</v>
      </c>
      <c r="AA142">
        <v>13.5</v>
      </c>
      <c r="AB142">
        <v>0</v>
      </c>
      <c r="AC142">
        <v>0</v>
      </c>
      <c r="AD142">
        <v>1</v>
      </c>
      <c r="AE142">
        <v>0</v>
      </c>
      <c r="AF142" t="s">
        <v>81</v>
      </c>
      <c r="AG142">
        <v>2.5750000000000002</v>
      </c>
      <c r="AH142">
        <v>2</v>
      </c>
      <c r="AI142">
        <v>39270901</v>
      </c>
      <c r="AJ142">
        <v>137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ROW(Source!A67)</f>
        <v>67</v>
      </c>
      <c r="B143">
        <v>39270907</v>
      </c>
      <c r="C143">
        <v>39270898</v>
      </c>
      <c r="D143">
        <v>36807325</v>
      </c>
      <c r="E143">
        <v>1</v>
      </c>
      <c r="F143">
        <v>1</v>
      </c>
      <c r="G143">
        <v>1</v>
      </c>
      <c r="H143">
        <v>3</v>
      </c>
      <c r="I143" t="s">
        <v>996</v>
      </c>
      <c r="J143" t="s">
        <v>997</v>
      </c>
      <c r="K143" t="s">
        <v>998</v>
      </c>
      <c r="L143">
        <v>1339</v>
      </c>
      <c r="N143">
        <v>1007</v>
      </c>
      <c r="O143" t="s">
        <v>188</v>
      </c>
      <c r="P143" t="s">
        <v>188</v>
      </c>
      <c r="Q143">
        <v>1</v>
      </c>
      <c r="X143">
        <v>4.3</v>
      </c>
      <c r="Y143">
        <v>510.4</v>
      </c>
      <c r="Z143">
        <v>0</v>
      </c>
      <c r="AA143">
        <v>0</v>
      </c>
      <c r="AB143">
        <v>0</v>
      </c>
      <c r="AC143">
        <v>0</v>
      </c>
      <c r="AD143">
        <v>1</v>
      </c>
      <c r="AE143">
        <v>0</v>
      </c>
      <c r="AF143" t="s">
        <v>3</v>
      </c>
      <c r="AG143">
        <v>4.3</v>
      </c>
      <c r="AH143">
        <v>2</v>
      </c>
      <c r="AI143">
        <v>39270902</v>
      </c>
      <c r="AJ143">
        <v>138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ROW(Source!A67)</f>
        <v>67</v>
      </c>
      <c r="B144">
        <v>39270908</v>
      </c>
      <c r="C144">
        <v>39270898</v>
      </c>
      <c r="D144">
        <v>36807381</v>
      </c>
      <c r="E144">
        <v>1</v>
      </c>
      <c r="F144">
        <v>1</v>
      </c>
      <c r="G144">
        <v>1</v>
      </c>
      <c r="H144">
        <v>3</v>
      </c>
      <c r="I144" t="s">
        <v>999</v>
      </c>
      <c r="J144" t="s">
        <v>1000</v>
      </c>
      <c r="K144" t="s">
        <v>1001</v>
      </c>
      <c r="L144">
        <v>1339</v>
      </c>
      <c r="N144">
        <v>1007</v>
      </c>
      <c r="O144" t="s">
        <v>188</v>
      </c>
      <c r="P144" t="s">
        <v>188</v>
      </c>
      <c r="Q144">
        <v>1</v>
      </c>
      <c r="X144">
        <v>0.1</v>
      </c>
      <c r="Y144">
        <v>517.91</v>
      </c>
      <c r="Z144">
        <v>0</v>
      </c>
      <c r="AA144">
        <v>0</v>
      </c>
      <c r="AB144">
        <v>0</v>
      </c>
      <c r="AC144">
        <v>0</v>
      </c>
      <c r="AD144">
        <v>1</v>
      </c>
      <c r="AE144">
        <v>0</v>
      </c>
      <c r="AF144" t="s">
        <v>3</v>
      </c>
      <c r="AG144">
        <v>0.1</v>
      </c>
      <c r="AH144">
        <v>2</v>
      </c>
      <c r="AI144">
        <v>39270903</v>
      </c>
      <c r="AJ144">
        <v>139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ROW(Source!A68)</f>
        <v>68</v>
      </c>
      <c r="B145">
        <v>39270918</v>
      </c>
      <c r="C145">
        <v>39270909</v>
      </c>
      <c r="D145">
        <v>37070495</v>
      </c>
      <c r="E145">
        <v>1</v>
      </c>
      <c r="F145">
        <v>1</v>
      </c>
      <c r="G145">
        <v>1</v>
      </c>
      <c r="H145">
        <v>1</v>
      </c>
      <c r="I145" t="s">
        <v>942</v>
      </c>
      <c r="J145" t="s">
        <v>3</v>
      </c>
      <c r="K145" t="s">
        <v>943</v>
      </c>
      <c r="L145">
        <v>1191</v>
      </c>
      <c r="N145">
        <v>1013</v>
      </c>
      <c r="O145" t="s">
        <v>878</v>
      </c>
      <c r="P145" t="s">
        <v>878</v>
      </c>
      <c r="Q145">
        <v>1</v>
      </c>
      <c r="X145">
        <v>43.56</v>
      </c>
      <c r="Y145">
        <v>0</v>
      </c>
      <c r="Z145">
        <v>0</v>
      </c>
      <c r="AA145">
        <v>0</v>
      </c>
      <c r="AB145">
        <v>8.74</v>
      </c>
      <c r="AC145">
        <v>0</v>
      </c>
      <c r="AD145">
        <v>1</v>
      </c>
      <c r="AE145">
        <v>1</v>
      </c>
      <c r="AF145" t="s">
        <v>82</v>
      </c>
      <c r="AG145">
        <v>50.094000000000001</v>
      </c>
      <c r="AH145">
        <v>2</v>
      </c>
      <c r="AI145">
        <v>39270910</v>
      </c>
      <c r="AJ145">
        <v>140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ROW(Source!A68)</f>
        <v>68</v>
      </c>
      <c r="B146">
        <v>39270919</v>
      </c>
      <c r="C146">
        <v>39270909</v>
      </c>
      <c r="D146">
        <v>37064876</v>
      </c>
      <c r="E146">
        <v>1</v>
      </c>
      <c r="F146">
        <v>1</v>
      </c>
      <c r="G146">
        <v>1</v>
      </c>
      <c r="H146">
        <v>1</v>
      </c>
      <c r="I146" t="s">
        <v>879</v>
      </c>
      <c r="J146" t="s">
        <v>3</v>
      </c>
      <c r="K146" t="s">
        <v>880</v>
      </c>
      <c r="L146">
        <v>1191</v>
      </c>
      <c r="N146">
        <v>1013</v>
      </c>
      <c r="O146" t="s">
        <v>878</v>
      </c>
      <c r="P146" t="s">
        <v>878</v>
      </c>
      <c r="Q146">
        <v>1</v>
      </c>
      <c r="X146">
        <v>0.17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1</v>
      </c>
      <c r="AE146">
        <v>2</v>
      </c>
      <c r="AF146" t="s">
        <v>81</v>
      </c>
      <c r="AG146">
        <v>0.21250000000000002</v>
      </c>
      <c r="AH146">
        <v>2</v>
      </c>
      <c r="AI146">
        <v>39270911</v>
      </c>
      <c r="AJ146">
        <v>141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ROW(Source!A68)</f>
        <v>68</v>
      </c>
      <c r="B147">
        <v>39270920</v>
      </c>
      <c r="C147">
        <v>39270909</v>
      </c>
      <c r="D147">
        <v>36882448</v>
      </c>
      <c r="E147">
        <v>1</v>
      </c>
      <c r="F147">
        <v>1</v>
      </c>
      <c r="G147">
        <v>1</v>
      </c>
      <c r="H147">
        <v>2</v>
      </c>
      <c r="I147" t="s">
        <v>1002</v>
      </c>
      <c r="J147" t="s">
        <v>1003</v>
      </c>
      <c r="K147" t="s">
        <v>1004</v>
      </c>
      <c r="L147">
        <v>1368</v>
      </c>
      <c r="N147">
        <v>1011</v>
      </c>
      <c r="O147" t="s">
        <v>884</v>
      </c>
      <c r="P147" t="s">
        <v>884</v>
      </c>
      <c r="Q147">
        <v>1</v>
      </c>
      <c r="X147">
        <v>0.02</v>
      </c>
      <c r="Y147">
        <v>0</v>
      </c>
      <c r="Z147">
        <v>27.66</v>
      </c>
      <c r="AA147">
        <v>11.6</v>
      </c>
      <c r="AB147">
        <v>0</v>
      </c>
      <c r="AC147">
        <v>0</v>
      </c>
      <c r="AD147">
        <v>1</v>
      </c>
      <c r="AE147">
        <v>0</v>
      </c>
      <c r="AF147" t="s">
        <v>81</v>
      </c>
      <c r="AG147">
        <v>2.5000000000000001E-2</v>
      </c>
      <c r="AH147">
        <v>2</v>
      </c>
      <c r="AI147">
        <v>39270912</v>
      </c>
      <c r="AJ147">
        <v>142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ROW(Source!A68)</f>
        <v>68</v>
      </c>
      <c r="B148">
        <v>39270921</v>
      </c>
      <c r="C148">
        <v>39270909</v>
      </c>
      <c r="D148">
        <v>36883554</v>
      </c>
      <c r="E148">
        <v>1</v>
      </c>
      <c r="F148">
        <v>1</v>
      </c>
      <c r="G148">
        <v>1</v>
      </c>
      <c r="H148">
        <v>2</v>
      </c>
      <c r="I148" t="s">
        <v>895</v>
      </c>
      <c r="J148" t="s">
        <v>896</v>
      </c>
      <c r="K148" t="s">
        <v>897</v>
      </c>
      <c r="L148">
        <v>1368</v>
      </c>
      <c r="N148">
        <v>1011</v>
      </c>
      <c r="O148" t="s">
        <v>884</v>
      </c>
      <c r="P148" t="s">
        <v>884</v>
      </c>
      <c r="Q148">
        <v>1</v>
      </c>
      <c r="X148">
        <v>0.15</v>
      </c>
      <c r="Y148">
        <v>0</v>
      </c>
      <c r="Z148">
        <v>65.709999999999994</v>
      </c>
      <c r="AA148">
        <v>11.6</v>
      </c>
      <c r="AB148">
        <v>0</v>
      </c>
      <c r="AC148">
        <v>0</v>
      </c>
      <c r="AD148">
        <v>1</v>
      </c>
      <c r="AE148">
        <v>0</v>
      </c>
      <c r="AF148" t="s">
        <v>81</v>
      </c>
      <c r="AG148">
        <v>0.1875</v>
      </c>
      <c r="AH148">
        <v>2</v>
      </c>
      <c r="AI148">
        <v>39270913</v>
      </c>
      <c r="AJ148">
        <v>143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ROW(Source!A68)</f>
        <v>68</v>
      </c>
      <c r="B149">
        <v>39270922</v>
      </c>
      <c r="C149">
        <v>39270909</v>
      </c>
      <c r="D149">
        <v>36805188</v>
      </c>
      <c r="E149">
        <v>1</v>
      </c>
      <c r="F149">
        <v>1</v>
      </c>
      <c r="G149">
        <v>1</v>
      </c>
      <c r="H149">
        <v>3</v>
      </c>
      <c r="I149" t="s">
        <v>1005</v>
      </c>
      <c r="J149" t="s">
        <v>1006</v>
      </c>
      <c r="K149" t="s">
        <v>1007</v>
      </c>
      <c r="L149">
        <v>1327</v>
      </c>
      <c r="N149">
        <v>1005</v>
      </c>
      <c r="O149" t="s">
        <v>79</v>
      </c>
      <c r="P149" t="s">
        <v>79</v>
      </c>
      <c r="Q149">
        <v>1</v>
      </c>
      <c r="X149">
        <v>0.84</v>
      </c>
      <c r="Y149">
        <v>72.319999999999993</v>
      </c>
      <c r="Z149">
        <v>0</v>
      </c>
      <c r="AA149">
        <v>0</v>
      </c>
      <c r="AB149">
        <v>0</v>
      </c>
      <c r="AC149">
        <v>0</v>
      </c>
      <c r="AD149">
        <v>1</v>
      </c>
      <c r="AE149">
        <v>0</v>
      </c>
      <c r="AF149" t="s">
        <v>3</v>
      </c>
      <c r="AG149">
        <v>0.84</v>
      </c>
      <c r="AH149">
        <v>2</v>
      </c>
      <c r="AI149">
        <v>39270914</v>
      </c>
      <c r="AJ149">
        <v>144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ROW(Source!A68)</f>
        <v>68</v>
      </c>
      <c r="B150">
        <v>39270923</v>
      </c>
      <c r="C150">
        <v>39270909</v>
      </c>
      <c r="D150">
        <v>36805524</v>
      </c>
      <c r="E150">
        <v>1</v>
      </c>
      <c r="F150">
        <v>1</v>
      </c>
      <c r="G150">
        <v>1</v>
      </c>
      <c r="H150">
        <v>3</v>
      </c>
      <c r="I150" t="s">
        <v>1008</v>
      </c>
      <c r="J150" t="s">
        <v>1009</v>
      </c>
      <c r="K150" t="s">
        <v>1010</v>
      </c>
      <c r="L150">
        <v>1346</v>
      </c>
      <c r="N150">
        <v>1009</v>
      </c>
      <c r="O150" t="s">
        <v>260</v>
      </c>
      <c r="P150" t="s">
        <v>260</v>
      </c>
      <c r="Q150">
        <v>1</v>
      </c>
      <c r="X150">
        <v>0.31</v>
      </c>
      <c r="Y150">
        <v>1.82</v>
      </c>
      <c r="Z150">
        <v>0</v>
      </c>
      <c r="AA150">
        <v>0</v>
      </c>
      <c r="AB150">
        <v>0</v>
      </c>
      <c r="AC150">
        <v>0</v>
      </c>
      <c r="AD150">
        <v>1</v>
      </c>
      <c r="AE150">
        <v>0</v>
      </c>
      <c r="AF150" t="s">
        <v>3</v>
      </c>
      <c r="AG150">
        <v>0.31</v>
      </c>
      <c r="AH150">
        <v>2</v>
      </c>
      <c r="AI150">
        <v>39270915</v>
      </c>
      <c r="AJ150">
        <v>145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ROW(Source!A68)</f>
        <v>68</v>
      </c>
      <c r="B151">
        <v>39270924</v>
      </c>
      <c r="C151">
        <v>39270909</v>
      </c>
      <c r="D151">
        <v>36797561</v>
      </c>
      <c r="E151">
        <v>17</v>
      </c>
      <c r="F151">
        <v>1</v>
      </c>
      <c r="G151">
        <v>1</v>
      </c>
      <c r="H151">
        <v>3</v>
      </c>
      <c r="I151" t="s">
        <v>244</v>
      </c>
      <c r="J151" t="s">
        <v>3</v>
      </c>
      <c r="K151" t="s">
        <v>1271</v>
      </c>
      <c r="L151">
        <v>1348</v>
      </c>
      <c r="N151">
        <v>1009</v>
      </c>
      <c r="O151" t="s">
        <v>219</v>
      </c>
      <c r="P151" t="s">
        <v>219</v>
      </c>
      <c r="Q151">
        <v>1000</v>
      </c>
      <c r="X151">
        <v>0.03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 t="s">
        <v>3</v>
      </c>
      <c r="AG151">
        <v>0.03</v>
      </c>
      <c r="AH151">
        <v>3</v>
      </c>
      <c r="AI151">
        <v>-1</v>
      </c>
      <c r="AJ151" t="s">
        <v>3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ROW(Source!A68)</f>
        <v>68</v>
      </c>
      <c r="B152">
        <v>39270925</v>
      </c>
      <c r="C152">
        <v>39270909</v>
      </c>
      <c r="D152">
        <v>36797079</v>
      </c>
      <c r="E152">
        <v>17</v>
      </c>
      <c r="F152">
        <v>1</v>
      </c>
      <c r="G152">
        <v>1</v>
      </c>
      <c r="H152">
        <v>3</v>
      </c>
      <c r="I152" t="s">
        <v>231</v>
      </c>
      <c r="J152" t="s">
        <v>3</v>
      </c>
      <c r="K152" t="s">
        <v>232</v>
      </c>
      <c r="L152">
        <v>1348</v>
      </c>
      <c r="N152">
        <v>1009</v>
      </c>
      <c r="O152" t="s">
        <v>219</v>
      </c>
      <c r="P152" t="s">
        <v>219</v>
      </c>
      <c r="Q152">
        <v>1000</v>
      </c>
      <c r="X152">
        <v>0.02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 t="s">
        <v>3</v>
      </c>
      <c r="AG152">
        <v>0.02</v>
      </c>
      <c r="AH152">
        <v>3</v>
      </c>
      <c r="AI152">
        <v>-1</v>
      </c>
      <c r="AJ152" t="s">
        <v>3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ROW(Source!A68)</f>
        <v>68</v>
      </c>
      <c r="B153">
        <v>39270926</v>
      </c>
      <c r="C153">
        <v>39270909</v>
      </c>
      <c r="D153">
        <v>36839220</v>
      </c>
      <c r="E153">
        <v>1</v>
      </c>
      <c r="F153">
        <v>1</v>
      </c>
      <c r="G153">
        <v>1</v>
      </c>
      <c r="H153">
        <v>3</v>
      </c>
      <c r="I153" t="s">
        <v>1011</v>
      </c>
      <c r="J153" t="s">
        <v>1012</v>
      </c>
      <c r="K153" t="s">
        <v>1013</v>
      </c>
      <c r="L153">
        <v>1348</v>
      </c>
      <c r="N153">
        <v>1009</v>
      </c>
      <c r="O153" t="s">
        <v>219</v>
      </c>
      <c r="P153" t="s">
        <v>219</v>
      </c>
      <c r="Q153">
        <v>1000</v>
      </c>
      <c r="X153">
        <v>5.0999999999999997E-2</v>
      </c>
      <c r="Y153">
        <v>11397.1</v>
      </c>
      <c r="Z153">
        <v>0</v>
      </c>
      <c r="AA153">
        <v>0</v>
      </c>
      <c r="AB153">
        <v>0</v>
      </c>
      <c r="AC153">
        <v>0</v>
      </c>
      <c r="AD153">
        <v>1</v>
      </c>
      <c r="AE153">
        <v>0</v>
      </c>
      <c r="AF153" t="s">
        <v>3</v>
      </c>
      <c r="AG153">
        <v>5.0999999999999997E-2</v>
      </c>
      <c r="AH153">
        <v>2</v>
      </c>
      <c r="AI153">
        <v>39270917</v>
      </c>
      <c r="AJ153">
        <v>147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ROW(Source!A70)</f>
        <v>70</v>
      </c>
      <c r="B154">
        <v>39271648</v>
      </c>
      <c r="C154">
        <v>39271647</v>
      </c>
      <c r="D154">
        <v>37071037</v>
      </c>
      <c r="E154">
        <v>1</v>
      </c>
      <c r="F154">
        <v>1</v>
      </c>
      <c r="G154">
        <v>1</v>
      </c>
      <c r="H154">
        <v>1</v>
      </c>
      <c r="I154" t="s">
        <v>992</v>
      </c>
      <c r="J154" t="s">
        <v>3</v>
      </c>
      <c r="K154" t="s">
        <v>993</v>
      </c>
      <c r="L154">
        <v>1191</v>
      </c>
      <c r="N154">
        <v>1013</v>
      </c>
      <c r="O154" t="s">
        <v>878</v>
      </c>
      <c r="P154" t="s">
        <v>878</v>
      </c>
      <c r="Q154">
        <v>1</v>
      </c>
      <c r="X154">
        <v>6.55</v>
      </c>
      <c r="Y154">
        <v>0</v>
      </c>
      <c r="Z154">
        <v>0</v>
      </c>
      <c r="AA154">
        <v>0</v>
      </c>
      <c r="AB154">
        <v>9.6199999999999992</v>
      </c>
      <c r="AC154">
        <v>0</v>
      </c>
      <c r="AD154">
        <v>1</v>
      </c>
      <c r="AE154">
        <v>1</v>
      </c>
      <c r="AF154" t="s">
        <v>82</v>
      </c>
      <c r="AG154">
        <v>7.5324999999999989</v>
      </c>
      <c r="AH154">
        <v>2</v>
      </c>
      <c r="AI154">
        <v>39271648</v>
      </c>
      <c r="AJ154">
        <v>148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ROW(Source!A70)</f>
        <v>70</v>
      </c>
      <c r="B155">
        <v>39271649</v>
      </c>
      <c r="C155">
        <v>39271647</v>
      </c>
      <c r="D155">
        <v>37064876</v>
      </c>
      <c r="E155">
        <v>1</v>
      </c>
      <c r="F155">
        <v>1</v>
      </c>
      <c r="G155">
        <v>1</v>
      </c>
      <c r="H155">
        <v>1</v>
      </c>
      <c r="I155" t="s">
        <v>879</v>
      </c>
      <c r="J155" t="s">
        <v>3</v>
      </c>
      <c r="K155" t="s">
        <v>880</v>
      </c>
      <c r="L155">
        <v>1191</v>
      </c>
      <c r="N155">
        <v>1013</v>
      </c>
      <c r="O155" t="s">
        <v>878</v>
      </c>
      <c r="P155" t="s">
        <v>878</v>
      </c>
      <c r="Q155">
        <v>1</v>
      </c>
      <c r="X155">
        <v>0.02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1</v>
      </c>
      <c r="AE155">
        <v>2</v>
      </c>
      <c r="AF155" t="s">
        <v>81</v>
      </c>
      <c r="AG155">
        <v>2.5000000000000001E-2</v>
      </c>
      <c r="AH155">
        <v>2</v>
      </c>
      <c r="AI155">
        <v>39271649</v>
      </c>
      <c r="AJ155">
        <v>149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ROW(Source!A70)</f>
        <v>70</v>
      </c>
      <c r="B156">
        <v>39271650</v>
      </c>
      <c r="C156">
        <v>39271647</v>
      </c>
      <c r="D156">
        <v>36882452</v>
      </c>
      <c r="E156">
        <v>1</v>
      </c>
      <c r="F156">
        <v>1</v>
      </c>
      <c r="G156">
        <v>1</v>
      </c>
      <c r="H156">
        <v>2</v>
      </c>
      <c r="I156" t="s">
        <v>881</v>
      </c>
      <c r="J156" t="s">
        <v>882</v>
      </c>
      <c r="K156" t="s">
        <v>883</v>
      </c>
      <c r="L156">
        <v>1368</v>
      </c>
      <c r="N156">
        <v>1011</v>
      </c>
      <c r="O156" t="s">
        <v>884</v>
      </c>
      <c r="P156" t="s">
        <v>884</v>
      </c>
      <c r="Q156">
        <v>1</v>
      </c>
      <c r="X156">
        <v>0.01</v>
      </c>
      <c r="Y156">
        <v>0</v>
      </c>
      <c r="Z156">
        <v>31.26</v>
      </c>
      <c r="AA156">
        <v>13.5</v>
      </c>
      <c r="AB156">
        <v>0</v>
      </c>
      <c r="AC156">
        <v>0</v>
      </c>
      <c r="AD156">
        <v>1</v>
      </c>
      <c r="AE156">
        <v>0</v>
      </c>
      <c r="AF156" t="s">
        <v>81</v>
      </c>
      <c r="AG156">
        <v>1.2500000000000001E-2</v>
      </c>
      <c r="AH156">
        <v>2</v>
      </c>
      <c r="AI156">
        <v>39271650</v>
      </c>
      <c r="AJ156">
        <v>150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ROW(Source!A70)</f>
        <v>70</v>
      </c>
      <c r="B157">
        <v>39271651</v>
      </c>
      <c r="C157">
        <v>39271647</v>
      </c>
      <c r="D157">
        <v>36883554</v>
      </c>
      <c r="E157">
        <v>1</v>
      </c>
      <c r="F157">
        <v>1</v>
      </c>
      <c r="G157">
        <v>1</v>
      </c>
      <c r="H157">
        <v>2</v>
      </c>
      <c r="I157" t="s">
        <v>895</v>
      </c>
      <c r="J157" t="s">
        <v>896</v>
      </c>
      <c r="K157" t="s">
        <v>897</v>
      </c>
      <c r="L157">
        <v>1368</v>
      </c>
      <c r="N157">
        <v>1011</v>
      </c>
      <c r="O157" t="s">
        <v>884</v>
      </c>
      <c r="P157" t="s">
        <v>884</v>
      </c>
      <c r="Q157">
        <v>1</v>
      </c>
      <c r="X157">
        <v>0.01</v>
      </c>
      <c r="Y157">
        <v>0</v>
      </c>
      <c r="Z157">
        <v>65.709999999999994</v>
      </c>
      <c r="AA157">
        <v>11.6</v>
      </c>
      <c r="AB157">
        <v>0</v>
      </c>
      <c r="AC157">
        <v>0</v>
      </c>
      <c r="AD157">
        <v>1</v>
      </c>
      <c r="AE157">
        <v>0</v>
      </c>
      <c r="AF157" t="s">
        <v>81</v>
      </c>
      <c r="AG157">
        <v>1.2500000000000001E-2</v>
      </c>
      <c r="AH157">
        <v>2</v>
      </c>
      <c r="AI157">
        <v>39271651</v>
      </c>
      <c r="AJ157">
        <v>151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ROW(Source!A70)</f>
        <v>70</v>
      </c>
      <c r="B158">
        <v>39271652</v>
      </c>
      <c r="C158">
        <v>39271647</v>
      </c>
      <c r="D158">
        <v>36805524</v>
      </c>
      <c r="E158">
        <v>1</v>
      </c>
      <c r="F158">
        <v>1</v>
      </c>
      <c r="G158">
        <v>1</v>
      </c>
      <c r="H158">
        <v>3</v>
      </c>
      <c r="I158" t="s">
        <v>1008</v>
      </c>
      <c r="J158" t="s">
        <v>1009</v>
      </c>
      <c r="K158" t="s">
        <v>1010</v>
      </c>
      <c r="L158">
        <v>1346</v>
      </c>
      <c r="N158">
        <v>1009</v>
      </c>
      <c r="O158" t="s">
        <v>260</v>
      </c>
      <c r="P158" t="s">
        <v>260</v>
      </c>
      <c r="Q158">
        <v>1</v>
      </c>
      <c r="X158">
        <v>0.1</v>
      </c>
      <c r="Y158">
        <v>1.82</v>
      </c>
      <c r="Z158">
        <v>0</v>
      </c>
      <c r="AA158">
        <v>0</v>
      </c>
      <c r="AB158">
        <v>0</v>
      </c>
      <c r="AC158">
        <v>0</v>
      </c>
      <c r="AD158">
        <v>1</v>
      </c>
      <c r="AE158">
        <v>0</v>
      </c>
      <c r="AF158" t="s">
        <v>3</v>
      </c>
      <c r="AG158">
        <v>0.1</v>
      </c>
      <c r="AH158">
        <v>2</v>
      </c>
      <c r="AI158">
        <v>39271652</v>
      </c>
      <c r="AJ158">
        <v>152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ROW(Source!A70)</f>
        <v>70</v>
      </c>
      <c r="B159">
        <v>39271653</v>
      </c>
      <c r="C159">
        <v>39271647</v>
      </c>
      <c r="D159">
        <v>36797079</v>
      </c>
      <c r="E159">
        <v>17</v>
      </c>
      <c r="F159">
        <v>1</v>
      </c>
      <c r="G159">
        <v>1</v>
      </c>
      <c r="H159">
        <v>3</v>
      </c>
      <c r="I159" t="s">
        <v>231</v>
      </c>
      <c r="J159" t="s">
        <v>3</v>
      </c>
      <c r="K159" t="s">
        <v>232</v>
      </c>
      <c r="L159">
        <v>1348</v>
      </c>
      <c r="N159">
        <v>1009</v>
      </c>
      <c r="O159" t="s">
        <v>219</v>
      </c>
      <c r="P159" t="s">
        <v>219</v>
      </c>
      <c r="Q159">
        <v>1000</v>
      </c>
      <c r="X159">
        <v>1.2999999999999999E-2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 t="s">
        <v>3</v>
      </c>
      <c r="AG159">
        <v>1.2999999999999999E-2</v>
      </c>
      <c r="AH159">
        <v>2</v>
      </c>
      <c r="AI159">
        <v>39271653</v>
      </c>
      <c r="AJ159">
        <v>154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ROW(Source!A73)</f>
        <v>73</v>
      </c>
      <c r="B160">
        <v>39270942</v>
      </c>
      <c r="C160">
        <v>39270928</v>
      </c>
      <c r="D160">
        <v>37069580</v>
      </c>
      <c r="E160">
        <v>1</v>
      </c>
      <c r="F160">
        <v>1</v>
      </c>
      <c r="G160">
        <v>1</v>
      </c>
      <c r="H160">
        <v>1</v>
      </c>
      <c r="I160" t="s">
        <v>1014</v>
      </c>
      <c r="J160" t="s">
        <v>3</v>
      </c>
      <c r="K160" t="s">
        <v>1015</v>
      </c>
      <c r="L160">
        <v>1191</v>
      </c>
      <c r="N160">
        <v>1013</v>
      </c>
      <c r="O160" t="s">
        <v>878</v>
      </c>
      <c r="P160" t="s">
        <v>878</v>
      </c>
      <c r="Q160">
        <v>1</v>
      </c>
      <c r="X160">
        <v>29.6</v>
      </c>
      <c r="Y160">
        <v>0</v>
      </c>
      <c r="Z160">
        <v>0</v>
      </c>
      <c r="AA160">
        <v>0</v>
      </c>
      <c r="AB160">
        <v>8.64</v>
      </c>
      <c r="AC160">
        <v>0</v>
      </c>
      <c r="AD160">
        <v>1</v>
      </c>
      <c r="AE160">
        <v>1</v>
      </c>
      <c r="AF160" t="s">
        <v>3</v>
      </c>
      <c r="AG160">
        <v>29.6</v>
      </c>
      <c r="AH160">
        <v>2</v>
      </c>
      <c r="AI160">
        <v>39270929</v>
      </c>
      <c r="AJ160">
        <v>155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ROW(Source!A73)</f>
        <v>73</v>
      </c>
      <c r="B161">
        <v>39270943</v>
      </c>
      <c r="C161">
        <v>39270928</v>
      </c>
      <c r="D161">
        <v>37064876</v>
      </c>
      <c r="E161">
        <v>1</v>
      </c>
      <c r="F161">
        <v>1</v>
      </c>
      <c r="G161">
        <v>1</v>
      </c>
      <c r="H161">
        <v>1</v>
      </c>
      <c r="I161" t="s">
        <v>879</v>
      </c>
      <c r="J161" t="s">
        <v>3</v>
      </c>
      <c r="K161" t="s">
        <v>880</v>
      </c>
      <c r="L161">
        <v>1191</v>
      </c>
      <c r="N161">
        <v>1013</v>
      </c>
      <c r="O161" t="s">
        <v>878</v>
      </c>
      <c r="P161" t="s">
        <v>878</v>
      </c>
      <c r="Q161">
        <v>1</v>
      </c>
      <c r="X161">
        <v>0.16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1</v>
      </c>
      <c r="AE161">
        <v>2</v>
      </c>
      <c r="AF161" t="s">
        <v>3</v>
      </c>
      <c r="AG161">
        <v>0.16</v>
      </c>
      <c r="AH161">
        <v>2</v>
      </c>
      <c r="AI161">
        <v>39270930</v>
      </c>
      <c r="AJ161">
        <v>156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ROW(Source!A73)</f>
        <v>73</v>
      </c>
      <c r="B162">
        <v>39270944</v>
      </c>
      <c r="C162">
        <v>39270928</v>
      </c>
      <c r="D162">
        <v>36882452</v>
      </c>
      <c r="E162">
        <v>1</v>
      </c>
      <c r="F162">
        <v>1</v>
      </c>
      <c r="G162">
        <v>1</v>
      </c>
      <c r="H162">
        <v>2</v>
      </c>
      <c r="I162" t="s">
        <v>881</v>
      </c>
      <c r="J162" t="s">
        <v>882</v>
      </c>
      <c r="K162" t="s">
        <v>883</v>
      </c>
      <c r="L162">
        <v>1368</v>
      </c>
      <c r="N162">
        <v>1011</v>
      </c>
      <c r="O162" t="s">
        <v>884</v>
      </c>
      <c r="P162" t="s">
        <v>884</v>
      </c>
      <c r="Q162">
        <v>1</v>
      </c>
      <c r="X162">
        <v>0.1</v>
      </c>
      <c r="Y162">
        <v>0</v>
      </c>
      <c r="Z162">
        <v>31.26</v>
      </c>
      <c r="AA162">
        <v>13.5</v>
      </c>
      <c r="AB162">
        <v>0</v>
      </c>
      <c r="AC162">
        <v>0</v>
      </c>
      <c r="AD162">
        <v>1</v>
      </c>
      <c r="AE162">
        <v>0</v>
      </c>
      <c r="AF162" t="s">
        <v>3</v>
      </c>
      <c r="AG162">
        <v>0.1</v>
      </c>
      <c r="AH162">
        <v>2</v>
      </c>
      <c r="AI162">
        <v>39270931</v>
      </c>
      <c r="AJ162">
        <v>157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ROW(Source!A73)</f>
        <v>73</v>
      </c>
      <c r="B163">
        <v>39270945</v>
      </c>
      <c r="C163">
        <v>39270928</v>
      </c>
      <c r="D163">
        <v>36883554</v>
      </c>
      <c r="E163">
        <v>1</v>
      </c>
      <c r="F163">
        <v>1</v>
      </c>
      <c r="G163">
        <v>1</v>
      </c>
      <c r="H163">
        <v>2</v>
      </c>
      <c r="I163" t="s">
        <v>895</v>
      </c>
      <c r="J163" t="s">
        <v>896</v>
      </c>
      <c r="K163" t="s">
        <v>897</v>
      </c>
      <c r="L163">
        <v>1368</v>
      </c>
      <c r="N163">
        <v>1011</v>
      </c>
      <c r="O163" t="s">
        <v>884</v>
      </c>
      <c r="P163" t="s">
        <v>884</v>
      </c>
      <c r="Q163">
        <v>1</v>
      </c>
      <c r="X163">
        <v>0.06</v>
      </c>
      <c r="Y163">
        <v>0</v>
      </c>
      <c r="Z163">
        <v>65.709999999999994</v>
      </c>
      <c r="AA163">
        <v>11.6</v>
      </c>
      <c r="AB163">
        <v>0</v>
      </c>
      <c r="AC163">
        <v>0</v>
      </c>
      <c r="AD163">
        <v>1</v>
      </c>
      <c r="AE163">
        <v>0</v>
      </c>
      <c r="AF163" t="s">
        <v>3</v>
      </c>
      <c r="AG163">
        <v>0.06</v>
      </c>
      <c r="AH163">
        <v>2</v>
      </c>
      <c r="AI163">
        <v>39270932</v>
      </c>
      <c r="AJ163">
        <v>158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ROW(Source!A73)</f>
        <v>73</v>
      </c>
      <c r="B164">
        <v>39270946</v>
      </c>
      <c r="C164">
        <v>39270928</v>
      </c>
      <c r="D164">
        <v>36801792</v>
      </c>
      <c r="E164">
        <v>1</v>
      </c>
      <c r="F164">
        <v>1</v>
      </c>
      <c r="G164">
        <v>1</v>
      </c>
      <c r="H164">
        <v>3</v>
      </c>
      <c r="I164" t="s">
        <v>1016</v>
      </c>
      <c r="J164" t="s">
        <v>1017</v>
      </c>
      <c r="K164" t="s">
        <v>1018</v>
      </c>
      <c r="L164">
        <v>1339</v>
      </c>
      <c r="N164">
        <v>1007</v>
      </c>
      <c r="O164" t="s">
        <v>188</v>
      </c>
      <c r="P164" t="s">
        <v>188</v>
      </c>
      <c r="Q164">
        <v>1</v>
      </c>
      <c r="X164">
        <v>0.24</v>
      </c>
      <c r="Y164">
        <v>2.44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0</v>
      </c>
      <c r="AF164" t="s">
        <v>3</v>
      </c>
      <c r="AG164">
        <v>0.24</v>
      </c>
      <c r="AH164">
        <v>2</v>
      </c>
      <c r="AI164">
        <v>39270933</v>
      </c>
      <c r="AJ164">
        <v>159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ROW(Source!A73)</f>
        <v>73</v>
      </c>
      <c r="B165">
        <v>39270947</v>
      </c>
      <c r="C165">
        <v>39270928</v>
      </c>
      <c r="D165">
        <v>36802272</v>
      </c>
      <c r="E165">
        <v>1</v>
      </c>
      <c r="F165">
        <v>1</v>
      </c>
      <c r="G165">
        <v>1</v>
      </c>
      <c r="H165">
        <v>3</v>
      </c>
      <c r="I165" t="s">
        <v>1019</v>
      </c>
      <c r="J165" t="s">
        <v>1020</v>
      </c>
      <c r="K165" t="s">
        <v>1021</v>
      </c>
      <c r="L165">
        <v>1354</v>
      </c>
      <c r="N165">
        <v>1010</v>
      </c>
      <c r="O165" t="s">
        <v>94</v>
      </c>
      <c r="P165" t="s">
        <v>94</v>
      </c>
      <c r="Q165">
        <v>1</v>
      </c>
      <c r="X165">
        <v>5.0999999999999996</v>
      </c>
      <c r="Y165">
        <v>4.5</v>
      </c>
      <c r="Z165">
        <v>0</v>
      </c>
      <c r="AA165">
        <v>0</v>
      </c>
      <c r="AB165">
        <v>0</v>
      </c>
      <c r="AC165">
        <v>0</v>
      </c>
      <c r="AD165">
        <v>1</v>
      </c>
      <c r="AE165">
        <v>0</v>
      </c>
      <c r="AF165" t="s">
        <v>3</v>
      </c>
      <c r="AG165">
        <v>5.0999999999999996</v>
      </c>
      <c r="AH165">
        <v>2</v>
      </c>
      <c r="AI165">
        <v>39270934</v>
      </c>
      <c r="AJ165">
        <v>160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ROW(Source!A73)</f>
        <v>73</v>
      </c>
      <c r="B166">
        <v>39270948</v>
      </c>
      <c r="C166">
        <v>39270928</v>
      </c>
      <c r="D166">
        <v>36802521</v>
      </c>
      <c r="E166">
        <v>1</v>
      </c>
      <c r="F166">
        <v>1</v>
      </c>
      <c r="G166">
        <v>1</v>
      </c>
      <c r="H166">
        <v>3</v>
      </c>
      <c r="I166" t="s">
        <v>1022</v>
      </c>
      <c r="J166" t="s">
        <v>1023</v>
      </c>
      <c r="K166" t="s">
        <v>1024</v>
      </c>
      <c r="L166">
        <v>1348</v>
      </c>
      <c r="N166">
        <v>1009</v>
      </c>
      <c r="O166" t="s">
        <v>219</v>
      </c>
      <c r="P166" t="s">
        <v>219</v>
      </c>
      <c r="Q166">
        <v>1000</v>
      </c>
      <c r="X166">
        <v>2.5499999999999998E-2</v>
      </c>
      <c r="Y166">
        <v>586.47</v>
      </c>
      <c r="Z166">
        <v>0</v>
      </c>
      <c r="AA166">
        <v>0</v>
      </c>
      <c r="AB166">
        <v>0</v>
      </c>
      <c r="AC166">
        <v>0</v>
      </c>
      <c r="AD166">
        <v>1</v>
      </c>
      <c r="AE166">
        <v>0</v>
      </c>
      <c r="AF166" t="s">
        <v>3</v>
      </c>
      <c r="AG166">
        <v>2.5499999999999998E-2</v>
      </c>
      <c r="AH166">
        <v>2</v>
      </c>
      <c r="AI166">
        <v>39270935</v>
      </c>
      <c r="AJ166">
        <v>161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ROW(Source!A73)</f>
        <v>73</v>
      </c>
      <c r="B167">
        <v>39270949</v>
      </c>
      <c r="C167">
        <v>39270928</v>
      </c>
      <c r="D167">
        <v>36805188</v>
      </c>
      <c r="E167">
        <v>1</v>
      </c>
      <c r="F167">
        <v>1</v>
      </c>
      <c r="G167">
        <v>1</v>
      </c>
      <c r="H167">
        <v>3</v>
      </c>
      <c r="I167" t="s">
        <v>1005</v>
      </c>
      <c r="J167" t="s">
        <v>1006</v>
      </c>
      <c r="K167" t="s">
        <v>1007</v>
      </c>
      <c r="L167">
        <v>1327</v>
      </c>
      <c r="N167">
        <v>1005</v>
      </c>
      <c r="O167" t="s">
        <v>79</v>
      </c>
      <c r="P167" t="s">
        <v>79</v>
      </c>
      <c r="Q167">
        <v>1</v>
      </c>
      <c r="X167">
        <v>1.6</v>
      </c>
      <c r="Y167">
        <v>72.319999999999993</v>
      </c>
      <c r="Z167">
        <v>0</v>
      </c>
      <c r="AA167">
        <v>0</v>
      </c>
      <c r="AB167">
        <v>0</v>
      </c>
      <c r="AC167">
        <v>0</v>
      </c>
      <c r="AD167">
        <v>1</v>
      </c>
      <c r="AE167">
        <v>0</v>
      </c>
      <c r="AF167" t="s">
        <v>3</v>
      </c>
      <c r="AG167">
        <v>1.6</v>
      </c>
      <c r="AH167">
        <v>2</v>
      </c>
      <c r="AI167">
        <v>39270936</v>
      </c>
      <c r="AJ167">
        <v>162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ROW(Source!A73)</f>
        <v>73</v>
      </c>
      <c r="B168">
        <v>39270950</v>
      </c>
      <c r="C168">
        <v>39270928</v>
      </c>
      <c r="D168">
        <v>36806413</v>
      </c>
      <c r="E168">
        <v>1</v>
      </c>
      <c r="F168">
        <v>1</v>
      </c>
      <c r="G168">
        <v>1</v>
      </c>
      <c r="H168">
        <v>3</v>
      </c>
      <c r="I168" t="s">
        <v>1025</v>
      </c>
      <c r="J168" t="s">
        <v>1026</v>
      </c>
      <c r="K168" t="s">
        <v>1027</v>
      </c>
      <c r="L168">
        <v>1339</v>
      </c>
      <c r="N168">
        <v>1007</v>
      </c>
      <c r="O168" t="s">
        <v>188</v>
      </c>
      <c r="P168" t="s">
        <v>188</v>
      </c>
      <c r="Q168">
        <v>1</v>
      </c>
      <c r="X168">
        <v>4.4000000000000003E-3</v>
      </c>
      <c r="Y168">
        <v>74.58</v>
      </c>
      <c r="Z168">
        <v>0</v>
      </c>
      <c r="AA168">
        <v>0</v>
      </c>
      <c r="AB168">
        <v>0</v>
      </c>
      <c r="AC168">
        <v>0</v>
      </c>
      <c r="AD168">
        <v>1</v>
      </c>
      <c r="AE168">
        <v>0</v>
      </c>
      <c r="AF168" t="s">
        <v>3</v>
      </c>
      <c r="AG168">
        <v>4.4000000000000003E-3</v>
      </c>
      <c r="AH168">
        <v>2</v>
      </c>
      <c r="AI168">
        <v>39270937</v>
      </c>
      <c r="AJ168">
        <v>163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ROW(Source!A73)</f>
        <v>73</v>
      </c>
      <c r="B169">
        <v>39270951</v>
      </c>
      <c r="C169">
        <v>39270928</v>
      </c>
      <c r="D169">
        <v>36836983</v>
      </c>
      <c r="E169">
        <v>1</v>
      </c>
      <c r="F169">
        <v>1</v>
      </c>
      <c r="G169">
        <v>1</v>
      </c>
      <c r="H169">
        <v>3</v>
      </c>
      <c r="I169" t="s">
        <v>1028</v>
      </c>
      <c r="J169" t="s">
        <v>1029</v>
      </c>
      <c r="K169" t="s">
        <v>1030</v>
      </c>
      <c r="L169">
        <v>1346</v>
      </c>
      <c r="N169">
        <v>1009</v>
      </c>
      <c r="O169" t="s">
        <v>260</v>
      </c>
      <c r="P169" t="s">
        <v>260</v>
      </c>
      <c r="Q169">
        <v>1</v>
      </c>
      <c r="X169">
        <v>4.0199999999999996</v>
      </c>
      <c r="Y169">
        <v>8.09</v>
      </c>
      <c r="Z169">
        <v>0</v>
      </c>
      <c r="AA169">
        <v>0</v>
      </c>
      <c r="AB169">
        <v>0</v>
      </c>
      <c r="AC169">
        <v>0</v>
      </c>
      <c r="AD169">
        <v>1</v>
      </c>
      <c r="AE169">
        <v>0</v>
      </c>
      <c r="AF169" t="s">
        <v>3</v>
      </c>
      <c r="AG169">
        <v>4.0199999999999996</v>
      </c>
      <c r="AH169">
        <v>2</v>
      </c>
      <c r="AI169">
        <v>39270938</v>
      </c>
      <c r="AJ169">
        <v>164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ROW(Source!A73)</f>
        <v>73</v>
      </c>
      <c r="B170">
        <v>39270952</v>
      </c>
      <c r="C170">
        <v>39270928</v>
      </c>
      <c r="D170">
        <v>36797561</v>
      </c>
      <c r="E170">
        <v>17</v>
      </c>
      <c r="F170">
        <v>1</v>
      </c>
      <c r="G170">
        <v>1</v>
      </c>
      <c r="H170">
        <v>3</v>
      </c>
      <c r="I170" t="s">
        <v>244</v>
      </c>
      <c r="J170" t="s">
        <v>3</v>
      </c>
      <c r="K170" t="s">
        <v>245</v>
      </c>
      <c r="L170">
        <v>1348</v>
      </c>
      <c r="N170">
        <v>1009</v>
      </c>
      <c r="O170" t="s">
        <v>219</v>
      </c>
      <c r="P170" t="s">
        <v>219</v>
      </c>
      <c r="Q170">
        <v>1000</v>
      </c>
      <c r="X170">
        <v>7.0999999999999994E-2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 t="s">
        <v>3</v>
      </c>
      <c r="AG170">
        <v>7.0999999999999994E-2</v>
      </c>
      <c r="AH170">
        <v>2</v>
      </c>
      <c r="AI170">
        <v>39270939</v>
      </c>
      <c r="AJ170">
        <v>165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ROW(Source!A73)</f>
        <v>73</v>
      </c>
      <c r="B171">
        <v>39270953</v>
      </c>
      <c r="C171">
        <v>39270928</v>
      </c>
      <c r="D171">
        <v>36839212</v>
      </c>
      <c r="E171">
        <v>1</v>
      </c>
      <c r="F171">
        <v>1</v>
      </c>
      <c r="G171">
        <v>1</v>
      </c>
      <c r="H171">
        <v>3</v>
      </c>
      <c r="I171" t="s">
        <v>1031</v>
      </c>
      <c r="J171" t="s">
        <v>1032</v>
      </c>
      <c r="K171" t="s">
        <v>1033</v>
      </c>
      <c r="L171">
        <v>1348</v>
      </c>
      <c r="N171">
        <v>1009</v>
      </c>
      <c r="O171" t="s">
        <v>219</v>
      </c>
      <c r="P171" t="s">
        <v>219</v>
      </c>
      <c r="Q171">
        <v>1000</v>
      </c>
      <c r="X171">
        <v>7.1999999999999995E-2</v>
      </c>
      <c r="Y171">
        <v>4294</v>
      </c>
      <c r="Z171">
        <v>0</v>
      </c>
      <c r="AA171">
        <v>0</v>
      </c>
      <c r="AB171">
        <v>0</v>
      </c>
      <c r="AC171">
        <v>0</v>
      </c>
      <c r="AD171">
        <v>1</v>
      </c>
      <c r="AE171">
        <v>0</v>
      </c>
      <c r="AF171" t="s">
        <v>3</v>
      </c>
      <c r="AG171">
        <v>7.1999999999999995E-2</v>
      </c>
      <c r="AH171">
        <v>2</v>
      </c>
      <c r="AI171">
        <v>39270940</v>
      </c>
      <c r="AJ171">
        <v>167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ROW(Source!A76)</f>
        <v>76</v>
      </c>
      <c r="B172">
        <v>39272008</v>
      </c>
      <c r="C172">
        <v>39272007</v>
      </c>
      <c r="D172">
        <v>37065248</v>
      </c>
      <c r="E172">
        <v>1</v>
      </c>
      <c r="F172">
        <v>1</v>
      </c>
      <c r="G172">
        <v>1</v>
      </c>
      <c r="H172">
        <v>1</v>
      </c>
      <c r="I172" t="s">
        <v>962</v>
      </c>
      <c r="J172" t="s">
        <v>3</v>
      </c>
      <c r="K172" t="s">
        <v>963</v>
      </c>
      <c r="L172">
        <v>1191</v>
      </c>
      <c r="N172">
        <v>1013</v>
      </c>
      <c r="O172" t="s">
        <v>878</v>
      </c>
      <c r="P172" t="s">
        <v>878</v>
      </c>
      <c r="Q172">
        <v>1</v>
      </c>
      <c r="X172">
        <v>0.9</v>
      </c>
      <c r="Y172">
        <v>0</v>
      </c>
      <c r="Z172">
        <v>0</v>
      </c>
      <c r="AA172">
        <v>0</v>
      </c>
      <c r="AB172">
        <v>8.5299999999999994</v>
      </c>
      <c r="AC172">
        <v>0</v>
      </c>
      <c r="AD172">
        <v>1</v>
      </c>
      <c r="AE172">
        <v>1</v>
      </c>
      <c r="AF172" t="s">
        <v>3</v>
      </c>
      <c r="AG172">
        <v>0.9</v>
      </c>
      <c r="AH172">
        <v>2</v>
      </c>
      <c r="AI172">
        <v>39272008</v>
      </c>
      <c r="AJ172">
        <v>168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ROW(Source!A77)</f>
        <v>77</v>
      </c>
      <c r="B173">
        <v>39271999</v>
      </c>
      <c r="C173">
        <v>39271998</v>
      </c>
      <c r="D173">
        <v>37069580</v>
      </c>
      <c r="E173">
        <v>1</v>
      </c>
      <c r="F173">
        <v>1</v>
      </c>
      <c r="G173">
        <v>1</v>
      </c>
      <c r="H173">
        <v>1</v>
      </c>
      <c r="I173" t="s">
        <v>1014</v>
      </c>
      <c r="J173" t="s">
        <v>3</v>
      </c>
      <c r="K173" t="s">
        <v>1015</v>
      </c>
      <c r="L173">
        <v>1191</v>
      </c>
      <c r="N173">
        <v>1013</v>
      </c>
      <c r="O173" t="s">
        <v>878</v>
      </c>
      <c r="P173" t="s">
        <v>878</v>
      </c>
      <c r="Q173">
        <v>1</v>
      </c>
      <c r="X173">
        <v>16.87</v>
      </c>
      <c r="Y173">
        <v>0</v>
      </c>
      <c r="Z173">
        <v>0</v>
      </c>
      <c r="AA173">
        <v>0</v>
      </c>
      <c r="AB173">
        <v>8.64</v>
      </c>
      <c r="AC173">
        <v>0</v>
      </c>
      <c r="AD173">
        <v>1</v>
      </c>
      <c r="AE173">
        <v>1</v>
      </c>
      <c r="AF173" t="s">
        <v>3</v>
      </c>
      <c r="AG173">
        <v>16.87</v>
      </c>
      <c r="AH173">
        <v>2</v>
      </c>
      <c r="AI173">
        <v>39271999</v>
      </c>
      <c r="AJ173">
        <v>169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ROW(Source!A77)</f>
        <v>77</v>
      </c>
      <c r="B174">
        <v>39272000</v>
      </c>
      <c r="C174">
        <v>39271998</v>
      </c>
      <c r="D174">
        <v>37064876</v>
      </c>
      <c r="E174">
        <v>1</v>
      </c>
      <c r="F174">
        <v>1</v>
      </c>
      <c r="G174">
        <v>1</v>
      </c>
      <c r="H174">
        <v>1</v>
      </c>
      <c r="I174" t="s">
        <v>879</v>
      </c>
      <c r="J174" t="s">
        <v>3</v>
      </c>
      <c r="K174" t="s">
        <v>880</v>
      </c>
      <c r="L174">
        <v>1191</v>
      </c>
      <c r="N174">
        <v>1013</v>
      </c>
      <c r="O174" t="s">
        <v>878</v>
      </c>
      <c r="P174" t="s">
        <v>878</v>
      </c>
      <c r="Q174">
        <v>1</v>
      </c>
      <c r="X174">
        <v>0.01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1</v>
      </c>
      <c r="AE174">
        <v>2</v>
      </c>
      <c r="AF174" t="s">
        <v>3</v>
      </c>
      <c r="AG174">
        <v>0.01</v>
      </c>
      <c r="AH174">
        <v>2</v>
      </c>
      <c r="AI174">
        <v>39272000</v>
      </c>
      <c r="AJ174">
        <v>170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ROW(Source!A77)</f>
        <v>77</v>
      </c>
      <c r="B175">
        <v>39272001</v>
      </c>
      <c r="C175">
        <v>39271998</v>
      </c>
      <c r="D175">
        <v>36882356</v>
      </c>
      <c r="E175">
        <v>1</v>
      </c>
      <c r="F175">
        <v>1</v>
      </c>
      <c r="G175">
        <v>1</v>
      </c>
      <c r="H175">
        <v>2</v>
      </c>
      <c r="I175" t="s">
        <v>887</v>
      </c>
      <c r="J175" t="s">
        <v>888</v>
      </c>
      <c r="K175" t="s">
        <v>889</v>
      </c>
      <c r="L175">
        <v>1368</v>
      </c>
      <c r="N175">
        <v>1011</v>
      </c>
      <c r="O175" t="s">
        <v>884</v>
      </c>
      <c r="P175" t="s">
        <v>884</v>
      </c>
      <c r="Q175">
        <v>1</v>
      </c>
      <c r="X175">
        <v>0.1</v>
      </c>
      <c r="Y175">
        <v>0</v>
      </c>
      <c r="Z175">
        <v>1.7</v>
      </c>
      <c r="AA175">
        <v>0</v>
      </c>
      <c r="AB175">
        <v>0</v>
      </c>
      <c r="AC175">
        <v>0</v>
      </c>
      <c r="AD175">
        <v>1</v>
      </c>
      <c r="AE175">
        <v>0</v>
      </c>
      <c r="AF175" t="s">
        <v>3</v>
      </c>
      <c r="AG175">
        <v>0.1</v>
      </c>
      <c r="AH175">
        <v>2</v>
      </c>
      <c r="AI175">
        <v>39272001</v>
      </c>
      <c r="AJ175">
        <v>171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ROW(Source!A77)</f>
        <v>77</v>
      </c>
      <c r="B176">
        <v>39272002</v>
      </c>
      <c r="C176">
        <v>39271998</v>
      </c>
      <c r="D176">
        <v>36883554</v>
      </c>
      <c r="E176">
        <v>1</v>
      </c>
      <c r="F176">
        <v>1</v>
      </c>
      <c r="G176">
        <v>1</v>
      </c>
      <c r="H176">
        <v>2</v>
      </c>
      <c r="I176" t="s">
        <v>895</v>
      </c>
      <c r="J176" t="s">
        <v>896</v>
      </c>
      <c r="K176" t="s">
        <v>897</v>
      </c>
      <c r="L176">
        <v>1368</v>
      </c>
      <c r="N176">
        <v>1011</v>
      </c>
      <c r="O176" t="s">
        <v>884</v>
      </c>
      <c r="P176" t="s">
        <v>884</v>
      </c>
      <c r="Q176">
        <v>1</v>
      </c>
      <c r="X176">
        <v>0.01</v>
      </c>
      <c r="Y176">
        <v>0</v>
      </c>
      <c r="Z176">
        <v>65.709999999999994</v>
      </c>
      <c r="AA176">
        <v>11.6</v>
      </c>
      <c r="AB176">
        <v>0</v>
      </c>
      <c r="AC176">
        <v>0</v>
      </c>
      <c r="AD176">
        <v>1</v>
      </c>
      <c r="AE176">
        <v>0</v>
      </c>
      <c r="AF176" t="s">
        <v>3</v>
      </c>
      <c r="AG176">
        <v>0.01</v>
      </c>
      <c r="AH176">
        <v>2</v>
      </c>
      <c r="AI176">
        <v>39272002</v>
      </c>
      <c r="AJ176">
        <v>172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ROW(Source!A77)</f>
        <v>77</v>
      </c>
      <c r="B177">
        <v>39272003</v>
      </c>
      <c r="C177">
        <v>39271998</v>
      </c>
      <c r="D177">
        <v>36805524</v>
      </c>
      <c r="E177">
        <v>1</v>
      </c>
      <c r="F177">
        <v>1</v>
      </c>
      <c r="G177">
        <v>1</v>
      </c>
      <c r="H177">
        <v>3</v>
      </c>
      <c r="I177" t="s">
        <v>1008</v>
      </c>
      <c r="J177" t="s">
        <v>1009</v>
      </c>
      <c r="K177" t="s">
        <v>1010</v>
      </c>
      <c r="L177">
        <v>1346</v>
      </c>
      <c r="N177">
        <v>1009</v>
      </c>
      <c r="O177" t="s">
        <v>260</v>
      </c>
      <c r="P177" t="s">
        <v>260</v>
      </c>
      <c r="Q177">
        <v>1</v>
      </c>
      <c r="X177">
        <v>0.1</v>
      </c>
      <c r="Y177">
        <v>1.82</v>
      </c>
      <c r="Z177">
        <v>0</v>
      </c>
      <c r="AA177">
        <v>0</v>
      </c>
      <c r="AB177">
        <v>0</v>
      </c>
      <c r="AC177">
        <v>0</v>
      </c>
      <c r="AD177">
        <v>1</v>
      </c>
      <c r="AE177">
        <v>0</v>
      </c>
      <c r="AF177" t="s">
        <v>3</v>
      </c>
      <c r="AG177">
        <v>0.1</v>
      </c>
      <c r="AH177">
        <v>2</v>
      </c>
      <c r="AI177">
        <v>39272003</v>
      </c>
      <c r="AJ177">
        <v>173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ROW(Source!A77)</f>
        <v>77</v>
      </c>
      <c r="B178">
        <v>39272004</v>
      </c>
      <c r="C178">
        <v>39271998</v>
      </c>
      <c r="D178">
        <v>36798226</v>
      </c>
      <c r="E178">
        <v>17</v>
      </c>
      <c r="F178">
        <v>1</v>
      </c>
      <c r="G178">
        <v>1</v>
      </c>
      <c r="H178">
        <v>3</v>
      </c>
      <c r="I178" t="s">
        <v>263</v>
      </c>
      <c r="J178" t="s">
        <v>3</v>
      </c>
      <c r="K178" t="s">
        <v>264</v>
      </c>
      <c r="L178">
        <v>1348</v>
      </c>
      <c r="N178">
        <v>1009</v>
      </c>
      <c r="O178" t="s">
        <v>219</v>
      </c>
      <c r="P178" t="s">
        <v>219</v>
      </c>
      <c r="Q178">
        <v>1000</v>
      </c>
      <c r="X178">
        <v>1.5599999999999999E-2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 t="s">
        <v>3</v>
      </c>
      <c r="AG178">
        <v>1.5599999999999999E-2</v>
      </c>
      <c r="AH178">
        <v>2</v>
      </c>
      <c r="AI178">
        <v>39272004</v>
      </c>
      <c r="AJ178">
        <v>174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ROW(Source!A77)</f>
        <v>77</v>
      </c>
      <c r="B179">
        <v>39272005</v>
      </c>
      <c r="C179">
        <v>39271998</v>
      </c>
      <c r="D179">
        <v>36838951</v>
      </c>
      <c r="E179">
        <v>1</v>
      </c>
      <c r="F179">
        <v>1</v>
      </c>
      <c r="G179">
        <v>1</v>
      </c>
      <c r="H179">
        <v>3</v>
      </c>
      <c r="I179" t="s">
        <v>1034</v>
      </c>
      <c r="J179" t="s">
        <v>1035</v>
      </c>
      <c r="K179" t="s">
        <v>1036</v>
      </c>
      <c r="L179">
        <v>1348</v>
      </c>
      <c r="N179">
        <v>1009</v>
      </c>
      <c r="O179" t="s">
        <v>219</v>
      </c>
      <c r="P179" t="s">
        <v>219</v>
      </c>
      <c r="Q179">
        <v>1000</v>
      </c>
      <c r="X179">
        <v>5.0000000000000001E-3</v>
      </c>
      <c r="Y179">
        <v>16950</v>
      </c>
      <c r="Z179">
        <v>0</v>
      </c>
      <c r="AA179">
        <v>0</v>
      </c>
      <c r="AB179">
        <v>0</v>
      </c>
      <c r="AC179">
        <v>0</v>
      </c>
      <c r="AD179">
        <v>1</v>
      </c>
      <c r="AE179">
        <v>0</v>
      </c>
      <c r="AF179" t="s">
        <v>3</v>
      </c>
      <c r="AG179">
        <v>5.0000000000000001E-3</v>
      </c>
      <c r="AH179">
        <v>2</v>
      </c>
      <c r="AI179">
        <v>39272005</v>
      </c>
      <c r="AJ179">
        <v>176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ROW(Source!A80)</f>
        <v>80</v>
      </c>
      <c r="B180">
        <v>39270970</v>
      </c>
      <c r="C180">
        <v>39270956</v>
      </c>
      <c r="D180">
        <v>37069580</v>
      </c>
      <c r="E180">
        <v>1</v>
      </c>
      <c r="F180">
        <v>1</v>
      </c>
      <c r="G180">
        <v>1</v>
      </c>
      <c r="H180">
        <v>1</v>
      </c>
      <c r="I180" t="s">
        <v>1014</v>
      </c>
      <c r="J180" t="s">
        <v>3</v>
      </c>
      <c r="K180" t="s">
        <v>1015</v>
      </c>
      <c r="L180">
        <v>1191</v>
      </c>
      <c r="N180">
        <v>1013</v>
      </c>
      <c r="O180" t="s">
        <v>878</v>
      </c>
      <c r="P180" t="s">
        <v>878</v>
      </c>
      <c r="Q180">
        <v>1</v>
      </c>
      <c r="X180">
        <v>33.78</v>
      </c>
      <c r="Y180">
        <v>0</v>
      </c>
      <c r="Z180">
        <v>0</v>
      </c>
      <c r="AA180">
        <v>0</v>
      </c>
      <c r="AB180">
        <v>8.64</v>
      </c>
      <c r="AC180">
        <v>0</v>
      </c>
      <c r="AD180">
        <v>1</v>
      </c>
      <c r="AE180">
        <v>1</v>
      </c>
      <c r="AF180" t="s">
        <v>3</v>
      </c>
      <c r="AG180">
        <v>33.78</v>
      </c>
      <c r="AH180">
        <v>2</v>
      </c>
      <c r="AI180">
        <v>39270957</v>
      </c>
      <c r="AJ180">
        <v>177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ROW(Source!A80)</f>
        <v>80</v>
      </c>
      <c r="B181">
        <v>39270971</v>
      </c>
      <c r="C181">
        <v>39270956</v>
      </c>
      <c r="D181">
        <v>37064876</v>
      </c>
      <c r="E181">
        <v>1</v>
      </c>
      <c r="F181">
        <v>1</v>
      </c>
      <c r="G181">
        <v>1</v>
      </c>
      <c r="H181">
        <v>1</v>
      </c>
      <c r="I181" t="s">
        <v>879</v>
      </c>
      <c r="J181" t="s">
        <v>3</v>
      </c>
      <c r="K181" t="s">
        <v>880</v>
      </c>
      <c r="L181">
        <v>1191</v>
      </c>
      <c r="N181">
        <v>1013</v>
      </c>
      <c r="O181" t="s">
        <v>878</v>
      </c>
      <c r="P181" t="s">
        <v>878</v>
      </c>
      <c r="Q181">
        <v>1</v>
      </c>
      <c r="X181">
        <v>0.16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1</v>
      </c>
      <c r="AE181">
        <v>2</v>
      </c>
      <c r="AF181" t="s">
        <v>3</v>
      </c>
      <c r="AG181">
        <v>0.16</v>
      </c>
      <c r="AH181">
        <v>2</v>
      </c>
      <c r="AI181">
        <v>39270958</v>
      </c>
      <c r="AJ181">
        <v>178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ROW(Source!A80)</f>
        <v>80</v>
      </c>
      <c r="B182">
        <v>39270972</v>
      </c>
      <c r="C182">
        <v>39270956</v>
      </c>
      <c r="D182">
        <v>36882452</v>
      </c>
      <c r="E182">
        <v>1</v>
      </c>
      <c r="F182">
        <v>1</v>
      </c>
      <c r="G182">
        <v>1</v>
      </c>
      <c r="H182">
        <v>2</v>
      </c>
      <c r="I182" t="s">
        <v>881</v>
      </c>
      <c r="J182" t="s">
        <v>882</v>
      </c>
      <c r="K182" t="s">
        <v>883</v>
      </c>
      <c r="L182">
        <v>1368</v>
      </c>
      <c r="N182">
        <v>1011</v>
      </c>
      <c r="O182" t="s">
        <v>884</v>
      </c>
      <c r="P182" t="s">
        <v>884</v>
      </c>
      <c r="Q182">
        <v>1</v>
      </c>
      <c r="X182">
        <v>0.1</v>
      </c>
      <c r="Y182">
        <v>0</v>
      </c>
      <c r="Z182">
        <v>31.26</v>
      </c>
      <c r="AA182">
        <v>13.5</v>
      </c>
      <c r="AB182">
        <v>0</v>
      </c>
      <c r="AC182">
        <v>0</v>
      </c>
      <c r="AD182">
        <v>1</v>
      </c>
      <c r="AE182">
        <v>0</v>
      </c>
      <c r="AF182" t="s">
        <v>3</v>
      </c>
      <c r="AG182">
        <v>0.1</v>
      </c>
      <c r="AH182">
        <v>2</v>
      </c>
      <c r="AI182">
        <v>39270959</v>
      </c>
      <c r="AJ182">
        <v>179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ROW(Source!A80)</f>
        <v>80</v>
      </c>
      <c r="B183">
        <v>39270973</v>
      </c>
      <c r="C183">
        <v>39270956</v>
      </c>
      <c r="D183">
        <v>36883554</v>
      </c>
      <c r="E183">
        <v>1</v>
      </c>
      <c r="F183">
        <v>1</v>
      </c>
      <c r="G183">
        <v>1</v>
      </c>
      <c r="H183">
        <v>2</v>
      </c>
      <c r="I183" t="s">
        <v>895</v>
      </c>
      <c r="J183" t="s">
        <v>896</v>
      </c>
      <c r="K183" t="s">
        <v>897</v>
      </c>
      <c r="L183">
        <v>1368</v>
      </c>
      <c r="N183">
        <v>1011</v>
      </c>
      <c r="O183" t="s">
        <v>884</v>
      </c>
      <c r="P183" t="s">
        <v>884</v>
      </c>
      <c r="Q183">
        <v>1</v>
      </c>
      <c r="X183">
        <v>0.06</v>
      </c>
      <c r="Y183">
        <v>0</v>
      </c>
      <c r="Z183">
        <v>65.709999999999994</v>
      </c>
      <c r="AA183">
        <v>11.6</v>
      </c>
      <c r="AB183">
        <v>0</v>
      </c>
      <c r="AC183">
        <v>0</v>
      </c>
      <c r="AD183">
        <v>1</v>
      </c>
      <c r="AE183">
        <v>0</v>
      </c>
      <c r="AF183" t="s">
        <v>3</v>
      </c>
      <c r="AG183">
        <v>0.06</v>
      </c>
      <c r="AH183">
        <v>2</v>
      </c>
      <c r="AI183">
        <v>39270960</v>
      </c>
      <c r="AJ183">
        <v>180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ROW(Source!A80)</f>
        <v>80</v>
      </c>
      <c r="B184">
        <v>39270974</v>
      </c>
      <c r="C184">
        <v>39270956</v>
      </c>
      <c r="D184">
        <v>36801792</v>
      </c>
      <c r="E184">
        <v>1</v>
      </c>
      <c r="F184">
        <v>1</v>
      </c>
      <c r="G184">
        <v>1</v>
      </c>
      <c r="H184">
        <v>3</v>
      </c>
      <c r="I184" t="s">
        <v>1016</v>
      </c>
      <c r="J184" t="s">
        <v>1017</v>
      </c>
      <c r="K184" t="s">
        <v>1018</v>
      </c>
      <c r="L184">
        <v>1339</v>
      </c>
      <c r="N184">
        <v>1007</v>
      </c>
      <c r="O184" t="s">
        <v>188</v>
      </c>
      <c r="P184" t="s">
        <v>188</v>
      </c>
      <c r="Q184">
        <v>1</v>
      </c>
      <c r="X184">
        <v>0.24</v>
      </c>
      <c r="Y184">
        <v>2.44</v>
      </c>
      <c r="Z184">
        <v>0</v>
      </c>
      <c r="AA184">
        <v>0</v>
      </c>
      <c r="AB184">
        <v>0</v>
      </c>
      <c r="AC184">
        <v>0</v>
      </c>
      <c r="AD184">
        <v>1</v>
      </c>
      <c r="AE184">
        <v>0</v>
      </c>
      <c r="AF184" t="s">
        <v>3</v>
      </c>
      <c r="AG184">
        <v>0.24</v>
      </c>
      <c r="AH184">
        <v>2</v>
      </c>
      <c r="AI184">
        <v>39270961</v>
      </c>
      <c r="AJ184">
        <v>181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ROW(Source!A80)</f>
        <v>80</v>
      </c>
      <c r="B185">
        <v>39270975</v>
      </c>
      <c r="C185">
        <v>39270956</v>
      </c>
      <c r="D185">
        <v>36802272</v>
      </c>
      <c r="E185">
        <v>1</v>
      </c>
      <c r="F185">
        <v>1</v>
      </c>
      <c r="G185">
        <v>1</v>
      </c>
      <c r="H185">
        <v>3</v>
      </c>
      <c r="I185" t="s">
        <v>1019</v>
      </c>
      <c r="J185" t="s">
        <v>1020</v>
      </c>
      <c r="K185" t="s">
        <v>1021</v>
      </c>
      <c r="L185">
        <v>1354</v>
      </c>
      <c r="N185">
        <v>1010</v>
      </c>
      <c r="O185" t="s">
        <v>94</v>
      </c>
      <c r="P185" t="s">
        <v>94</v>
      </c>
      <c r="Q185">
        <v>1</v>
      </c>
      <c r="X185">
        <v>5.0999999999999996</v>
      </c>
      <c r="Y185">
        <v>4.5</v>
      </c>
      <c r="Z185">
        <v>0</v>
      </c>
      <c r="AA185">
        <v>0</v>
      </c>
      <c r="AB185">
        <v>0</v>
      </c>
      <c r="AC185">
        <v>0</v>
      </c>
      <c r="AD185">
        <v>1</v>
      </c>
      <c r="AE185">
        <v>0</v>
      </c>
      <c r="AF185" t="s">
        <v>3</v>
      </c>
      <c r="AG185">
        <v>5.0999999999999996</v>
      </c>
      <c r="AH185">
        <v>2</v>
      </c>
      <c r="AI185">
        <v>39270962</v>
      </c>
      <c r="AJ185">
        <v>182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ROW(Source!A80)</f>
        <v>80</v>
      </c>
      <c r="B186">
        <v>39270976</v>
      </c>
      <c r="C186">
        <v>39270956</v>
      </c>
      <c r="D186">
        <v>36802521</v>
      </c>
      <c r="E186">
        <v>1</v>
      </c>
      <c r="F186">
        <v>1</v>
      </c>
      <c r="G186">
        <v>1</v>
      </c>
      <c r="H186">
        <v>3</v>
      </c>
      <c r="I186" t="s">
        <v>1022</v>
      </c>
      <c r="J186" t="s">
        <v>1023</v>
      </c>
      <c r="K186" t="s">
        <v>1024</v>
      </c>
      <c r="L186">
        <v>1348</v>
      </c>
      <c r="N186">
        <v>1009</v>
      </c>
      <c r="O186" t="s">
        <v>219</v>
      </c>
      <c r="P186" t="s">
        <v>219</v>
      </c>
      <c r="Q186">
        <v>1000</v>
      </c>
      <c r="X186">
        <v>2.5499999999999998E-2</v>
      </c>
      <c r="Y186">
        <v>586.47</v>
      </c>
      <c r="Z186">
        <v>0</v>
      </c>
      <c r="AA186">
        <v>0</v>
      </c>
      <c r="AB186">
        <v>0</v>
      </c>
      <c r="AC186">
        <v>0</v>
      </c>
      <c r="AD186">
        <v>1</v>
      </c>
      <c r="AE186">
        <v>0</v>
      </c>
      <c r="AF186" t="s">
        <v>3</v>
      </c>
      <c r="AG186">
        <v>2.5499999999999998E-2</v>
      </c>
      <c r="AH186">
        <v>2</v>
      </c>
      <c r="AI186">
        <v>39270963</v>
      </c>
      <c r="AJ186">
        <v>183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ROW(Source!A80)</f>
        <v>80</v>
      </c>
      <c r="B187">
        <v>39270977</v>
      </c>
      <c r="C187">
        <v>39270956</v>
      </c>
      <c r="D187">
        <v>36805188</v>
      </c>
      <c r="E187">
        <v>1</v>
      </c>
      <c r="F187">
        <v>1</v>
      </c>
      <c r="G187">
        <v>1</v>
      </c>
      <c r="H187">
        <v>3</v>
      </c>
      <c r="I187" t="s">
        <v>1005</v>
      </c>
      <c r="J187" t="s">
        <v>1006</v>
      </c>
      <c r="K187" t="s">
        <v>1007</v>
      </c>
      <c r="L187">
        <v>1327</v>
      </c>
      <c r="N187">
        <v>1005</v>
      </c>
      <c r="O187" t="s">
        <v>79</v>
      </c>
      <c r="P187" t="s">
        <v>79</v>
      </c>
      <c r="Q187">
        <v>1</v>
      </c>
      <c r="X187">
        <v>1.6</v>
      </c>
      <c r="Y187">
        <v>72.319999999999993</v>
      </c>
      <c r="Z187">
        <v>0</v>
      </c>
      <c r="AA187">
        <v>0</v>
      </c>
      <c r="AB187">
        <v>0</v>
      </c>
      <c r="AC187">
        <v>0</v>
      </c>
      <c r="AD187">
        <v>1</v>
      </c>
      <c r="AE187">
        <v>0</v>
      </c>
      <c r="AF187" t="s">
        <v>3</v>
      </c>
      <c r="AG187">
        <v>1.6</v>
      </c>
      <c r="AH187">
        <v>2</v>
      </c>
      <c r="AI187">
        <v>39270964</v>
      </c>
      <c r="AJ187">
        <v>184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ROW(Source!A80)</f>
        <v>80</v>
      </c>
      <c r="B188">
        <v>39270978</v>
      </c>
      <c r="C188">
        <v>39270956</v>
      </c>
      <c r="D188">
        <v>36806413</v>
      </c>
      <c r="E188">
        <v>1</v>
      </c>
      <c r="F188">
        <v>1</v>
      </c>
      <c r="G188">
        <v>1</v>
      </c>
      <c r="H188">
        <v>3</v>
      </c>
      <c r="I188" t="s">
        <v>1025</v>
      </c>
      <c r="J188" t="s">
        <v>1026</v>
      </c>
      <c r="K188" t="s">
        <v>1027</v>
      </c>
      <c r="L188">
        <v>1339</v>
      </c>
      <c r="N188">
        <v>1007</v>
      </c>
      <c r="O188" t="s">
        <v>188</v>
      </c>
      <c r="P188" t="s">
        <v>188</v>
      </c>
      <c r="Q188">
        <v>1</v>
      </c>
      <c r="X188">
        <v>4.4000000000000003E-3</v>
      </c>
      <c r="Y188">
        <v>74.58</v>
      </c>
      <c r="Z188">
        <v>0</v>
      </c>
      <c r="AA188">
        <v>0</v>
      </c>
      <c r="AB188">
        <v>0</v>
      </c>
      <c r="AC188">
        <v>0</v>
      </c>
      <c r="AD188">
        <v>1</v>
      </c>
      <c r="AE188">
        <v>0</v>
      </c>
      <c r="AF188" t="s">
        <v>3</v>
      </c>
      <c r="AG188">
        <v>4.4000000000000003E-3</v>
      </c>
      <c r="AH188">
        <v>2</v>
      </c>
      <c r="AI188">
        <v>39270965</v>
      </c>
      <c r="AJ188">
        <v>185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ROW(Source!A80)</f>
        <v>80</v>
      </c>
      <c r="B189">
        <v>39270979</v>
      </c>
      <c r="C189">
        <v>39270956</v>
      </c>
      <c r="D189">
        <v>36836983</v>
      </c>
      <c r="E189">
        <v>1</v>
      </c>
      <c r="F189">
        <v>1</v>
      </c>
      <c r="G189">
        <v>1</v>
      </c>
      <c r="H189">
        <v>3</v>
      </c>
      <c r="I189" t="s">
        <v>1028</v>
      </c>
      <c r="J189" t="s">
        <v>1029</v>
      </c>
      <c r="K189" t="s">
        <v>1030</v>
      </c>
      <c r="L189">
        <v>1346</v>
      </c>
      <c r="N189">
        <v>1009</v>
      </c>
      <c r="O189" t="s">
        <v>260</v>
      </c>
      <c r="P189" t="s">
        <v>260</v>
      </c>
      <c r="Q189">
        <v>1</v>
      </c>
      <c r="X189">
        <v>4.0199999999999996</v>
      </c>
      <c r="Y189">
        <v>8.09</v>
      </c>
      <c r="Z189">
        <v>0</v>
      </c>
      <c r="AA189">
        <v>0</v>
      </c>
      <c r="AB189">
        <v>0</v>
      </c>
      <c r="AC189">
        <v>0</v>
      </c>
      <c r="AD189">
        <v>1</v>
      </c>
      <c r="AE189">
        <v>0</v>
      </c>
      <c r="AF189" t="s">
        <v>3</v>
      </c>
      <c r="AG189">
        <v>4.0199999999999996</v>
      </c>
      <c r="AH189">
        <v>2</v>
      </c>
      <c r="AI189">
        <v>39270966</v>
      </c>
      <c r="AJ189">
        <v>186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ROW(Source!A80)</f>
        <v>80</v>
      </c>
      <c r="B190">
        <v>39270980</v>
      </c>
      <c r="C190">
        <v>39270956</v>
      </c>
      <c r="D190">
        <v>36797561</v>
      </c>
      <c r="E190">
        <v>17</v>
      </c>
      <c r="F190">
        <v>1</v>
      </c>
      <c r="G190">
        <v>1</v>
      </c>
      <c r="H190">
        <v>3</v>
      </c>
      <c r="I190" t="s">
        <v>244</v>
      </c>
      <c r="J190" t="s">
        <v>3</v>
      </c>
      <c r="K190" t="s">
        <v>245</v>
      </c>
      <c r="L190">
        <v>1348</v>
      </c>
      <c r="N190">
        <v>1009</v>
      </c>
      <c r="O190" t="s">
        <v>219</v>
      </c>
      <c r="P190" t="s">
        <v>219</v>
      </c>
      <c r="Q190">
        <v>1000</v>
      </c>
      <c r="X190">
        <v>7.0999999999999994E-2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 t="s">
        <v>3</v>
      </c>
      <c r="AG190">
        <v>7.0999999999999994E-2</v>
      </c>
      <c r="AH190">
        <v>2</v>
      </c>
      <c r="AI190">
        <v>39270967</v>
      </c>
      <c r="AJ190">
        <v>187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ROW(Source!A80)</f>
        <v>80</v>
      </c>
      <c r="B191">
        <v>39270981</v>
      </c>
      <c r="C191">
        <v>39270956</v>
      </c>
      <c r="D191">
        <v>36839212</v>
      </c>
      <c r="E191">
        <v>1</v>
      </c>
      <c r="F191">
        <v>1</v>
      </c>
      <c r="G191">
        <v>1</v>
      </c>
      <c r="H191">
        <v>3</v>
      </c>
      <c r="I191" t="s">
        <v>1031</v>
      </c>
      <c r="J191" t="s">
        <v>1032</v>
      </c>
      <c r="K191" t="s">
        <v>1033</v>
      </c>
      <c r="L191">
        <v>1348</v>
      </c>
      <c r="N191">
        <v>1009</v>
      </c>
      <c r="O191" t="s">
        <v>219</v>
      </c>
      <c r="P191" t="s">
        <v>219</v>
      </c>
      <c r="Q191">
        <v>1000</v>
      </c>
      <c r="X191">
        <v>7.5999999999999998E-2</v>
      </c>
      <c r="Y191">
        <v>4294</v>
      </c>
      <c r="Z191">
        <v>0</v>
      </c>
      <c r="AA191">
        <v>0</v>
      </c>
      <c r="AB191">
        <v>0</v>
      </c>
      <c r="AC191">
        <v>0</v>
      </c>
      <c r="AD191">
        <v>1</v>
      </c>
      <c r="AE191">
        <v>0</v>
      </c>
      <c r="AF191" t="s">
        <v>3</v>
      </c>
      <c r="AG191">
        <v>7.5999999999999998E-2</v>
      </c>
      <c r="AH191">
        <v>2</v>
      </c>
      <c r="AI191">
        <v>39270968</v>
      </c>
      <c r="AJ191">
        <v>189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ROW(Source!A83)</f>
        <v>83</v>
      </c>
      <c r="B192">
        <v>39270996</v>
      </c>
      <c r="C192">
        <v>39270984</v>
      </c>
      <c r="D192">
        <v>37069580</v>
      </c>
      <c r="E192">
        <v>1</v>
      </c>
      <c r="F192">
        <v>1</v>
      </c>
      <c r="G192">
        <v>1</v>
      </c>
      <c r="H192">
        <v>1</v>
      </c>
      <c r="I192" t="s">
        <v>1014</v>
      </c>
      <c r="J192" t="s">
        <v>3</v>
      </c>
      <c r="K192" t="s">
        <v>1015</v>
      </c>
      <c r="L192">
        <v>1191</v>
      </c>
      <c r="N192">
        <v>1013</v>
      </c>
      <c r="O192" t="s">
        <v>878</v>
      </c>
      <c r="P192" t="s">
        <v>878</v>
      </c>
      <c r="Q192">
        <v>1</v>
      </c>
      <c r="X192">
        <v>55.52</v>
      </c>
      <c r="Y192">
        <v>0</v>
      </c>
      <c r="Z192">
        <v>0</v>
      </c>
      <c r="AA192">
        <v>0</v>
      </c>
      <c r="AB192">
        <v>8.64</v>
      </c>
      <c r="AC192">
        <v>0</v>
      </c>
      <c r="AD192">
        <v>1</v>
      </c>
      <c r="AE192">
        <v>1</v>
      </c>
      <c r="AF192" t="s">
        <v>3</v>
      </c>
      <c r="AG192">
        <v>55.52</v>
      </c>
      <c r="AH192">
        <v>2</v>
      </c>
      <c r="AI192">
        <v>39270985</v>
      </c>
      <c r="AJ192">
        <v>190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ROW(Source!A83)</f>
        <v>83</v>
      </c>
      <c r="B193">
        <v>39270997</v>
      </c>
      <c r="C193">
        <v>39270984</v>
      </c>
      <c r="D193">
        <v>37064876</v>
      </c>
      <c r="E193">
        <v>1</v>
      </c>
      <c r="F193">
        <v>1</v>
      </c>
      <c r="G193">
        <v>1</v>
      </c>
      <c r="H193">
        <v>1</v>
      </c>
      <c r="I193" t="s">
        <v>879</v>
      </c>
      <c r="J193" t="s">
        <v>3</v>
      </c>
      <c r="K193" t="s">
        <v>880</v>
      </c>
      <c r="L193">
        <v>1191</v>
      </c>
      <c r="N193">
        <v>1013</v>
      </c>
      <c r="O193" t="s">
        <v>878</v>
      </c>
      <c r="P193" t="s">
        <v>878</v>
      </c>
      <c r="Q193">
        <v>1</v>
      </c>
      <c r="X193">
        <v>0.16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1</v>
      </c>
      <c r="AE193">
        <v>2</v>
      </c>
      <c r="AF193" t="s">
        <v>3</v>
      </c>
      <c r="AG193">
        <v>0.16</v>
      </c>
      <c r="AH193">
        <v>2</v>
      </c>
      <c r="AI193">
        <v>39270986</v>
      </c>
      <c r="AJ193">
        <v>191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ROW(Source!A83)</f>
        <v>83</v>
      </c>
      <c r="B194">
        <v>39270998</v>
      </c>
      <c r="C194">
        <v>39270984</v>
      </c>
      <c r="D194">
        <v>36882452</v>
      </c>
      <c r="E194">
        <v>1</v>
      </c>
      <c r="F194">
        <v>1</v>
      </c>
      <c r="G194">
        <v>1</v>
      </c>
      <c r="H194">
        <v>2</v>
      </c>
      <c r="I194" t="s">
        <v>881</v>
      </c>
      <c r="J194" t="s">
        <v>882</v>
      </c>
      <c r="K194" t="s">
        <v>883</v>
      </c>
      <c r="L194">
        <v>1368</v>
      </c>
      <c r="N194">
        <v>1011</v>
      </c>
      <c r="O194" t="s">
        <v>884</v>
      </c>
      <c r="P194" t="s">
        <v>884</v>
      </c>
      <c r="Q194">
        <v>1</v>
      </c>
      <c r="X194">
        <v>0.1</v>
      </c>
      <c r="Y194">
        <v>0</v>
      </c>
      <c r="Z194">
        <v>31.26</v>
      </c>
      <c r="AA194">
        <v>13.5</v>
      </c>
      <c r="AB194">
        <v>0</v>
      </c>
      <c r="AC194">
        <v>0</v>
      </c>
      <c r="AD194">
        <v>1</v>
      </c>
      <c r="AE194">
        <v>0</v>
      </c>
      <c r="AF194" t="s">
        <v>3</v>
      </c>
      <c r="AG194">
        <v>0.1</v>
      </c>
      <c r="AH194">
        <v>2</v>
      </c>
      <c r="AI194">
        <v>39270987</v>
      </c>
      <c r="AJ194">
        <v>192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ROW(Source!A83)</f>
        <v>83</v>
      </c>
      <c r="B195">
        <v>39270999</v>
      </c>
      <c r="C195">
        <v>39270984</v>
      </c>
      <c r="D195">
        <v>36883554</v>
      </c>
      <c r="E195">
        <v>1</v>
      </c>
      <c r="F195">
        <v>1</v>
      </c>
      <c r="G195">
        <v>1</v>
      </c>
      <c r="H195">
        <v>2</v>
      </c>
      <c r="I195" t="s">
        <v>895</v>
      </c>
      <c r="J195" t="s">
        <v>896</v>
      </c>
      <c r="K195" t="s">
        <v>897</v>
      </c>
      <c r="L195">
        <v>1368</v>
      </c>
      <c r="N195">
        <v>1011</v>
      </c>
      <c r="O195" t="s">
        <v>884</v>
      </c>
      <c r="P195" t="s">
        <v>884</v>
      </c>
      <c r="Q195">
        <v>1</v>
      </c>
      <c r="X195">
        <v>0.06</v>
      </c>
      <c r="Y195">
        <v>0</v>
      </c>
      <c r="Z195">
        <v>65.709999999999994</v>
      </c>
      <c r="AA195">
        <v>11.6</v>
      </c>
      <c r="AB195">
        <v>0</v>
      </c>
      <c r="AC195">
        <v>0</v>
      </c>
      <c r="AD195">
        <v>1</v>
      </c>
      <c r="AE195">
        <v>0</v>
      </c>
      <c r="AF195" t="s">
        <v>3</v>
      </c>
      <c r="AG195">
        <v>0.06</v>
      </c>
      <c r="AH195">
        <v>2</v>
      </c>
      <c r="AI195">
        <v>39270988</v>
      </c>
      <c r="AJ195">
        <v>193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ROW(Source!A83)</f>
        <v>83</v>
      </c>
      <c r="B196">
        <v>39271000</v>
      </c>
      <c r="C196">
        <v>39270984</v>
      </c>
      <c r="D196">
        <v>36805188</v>
      </c>
      <c r="E196">
        <v>1</v>
      </c>
      <c r="F196">
        <v>1</v>
      </c>
      <c r="G196">
        <v>1</v>
      </c>
      <c r="H196">
        <v>3</v>
      </c>
      <c r="I196" t="s">
        <v>1005</v>
      </c>
      <c r="J196" t="s">
        <v>1006</v>
      </c>
      <c r="K196" t="s">
        <v>1007</v>
      </c>
      <c r="L196">
        <v>1327</v>
      </c>
      <c r="N196">
        <v>1005</v>
      </c>
      <c r="O196" t="s">
        <v>79</v>
      </c>
      <c r="P196" t="s">
        <v>79</v>
      </c>
      <c r="Q196">
        <v>1</v>
      </c>
      <c r="X196">
        <v>1.1000000000000001</v>
      </c>
      <c r="Y196">
        <v>72.319999999999993</v>
      </c>
      <c r="Z196">
        <v>0</v>
      </c>
      <c r="AA196">
        <v>0</v>
      </c>
      <c r="AB196">
        <v>0</v>
      </c>
      <c r="AC196">
        <v>0</v>
      </c>
      <c r="AD196">
        <v>1</v>
      </c>
      <c r="AE196">
        <v>0</v>
      </c>
      <c r="AF196" t="s">
        <v>3</v>
      </c>
      <c r="AG196">
        <v>1.1000000000000001</v>
      </c>
      <c r="AH196">
        <v>2</v>
      </c>
      <c r="AI196">
        <v>39270989</v>
      </c>
      <c r="AJ196">
        <v>194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ROW(Source!A83)</f>
        <v>83</v>
      </c>
      <c r="B197">
        <v>39271001</v>
      </c>
      <c r="C197">
        <v>39270984</v>
      </c>
      <c r="D197">
        <v>36805524</v>
      </c>
      <c r="E197">
        <v>1</v>
      </c>
      <c r="F197">
        <v>1</v>
      </c>
      <c r="G197">
        <v>1</v>
      </c>
      <c r="H197">
        <v>3</v>
      </c>
      <c r="I197" t="s">
        <v>1008</v>
      </c>
      <c r="J197" t="s">
        <v>1009</v>
      </c>
      <c r="K197" t="s">
        <v>1010</v>
      </c>
      <c r="L197">
        <v>1346</v>
      </c>
      <c r="N197">
        <v>1009</v>
      </c>
      <c r="O197" t="s">
        <v>260</v>
      </c>
      <c r="P197" t="s">
        <v>260</v>
      </c>
      <c r="Q197">
        <v>1</v>
      </c>
      <c r="X197">
        <v>0.18</v>
      </c>
      <c r="Y197">
        <v>1.82</v>
      </c>
      <c r="Z197">
        <v>0</v>
      </c>
      <c r="AA197">
        <v>0</v>
      </c>
      <c r="AB197">
        <v>0</v>
      </c>
      <c r="AC197">
        <v>0</v>
      </c>
      <c r="AD197">
        <v>1</v>
      </c>
      <c r="AE197">
        <v>0</v>
      </c>
      <c r="AF197" t="s">
        <v>3</v>
      </c>
      <c r="AG197">
        <v>0.18</v>
      </c>
      <c r="AH197">
        <v>2</v>
      </c>
      <c r="AI197">
        <v>39270990</v>
      </c>
      <c r="AJ197">
        <v>195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ROW(Source!A83)</f>
        <v>83</v>
      </c>
      <c r="B198">
        <v>39271002</v>
      </c>
      <c r="C198">
        <v>39270984</v>
      </c>
      <c r="D198">
        <v>36806413</v>
      </c>
      <c r="E198">
        <v>1</v>
      </c>
      <c r="F198">
        <v>1</v>
      </c>
      <c r="G198">
        <v>1</v>
      </c>
      <c r="H198">
        <v>3</v>
      </c>
      <c r="I198" t="s">
        <v>1025</v>
      </c>
      <c r="J198" t="s">
        <v>1026</v>
      </c>
      <c r="K198" t="s">
        <v>1027</v>
      </c>
      <c r="L198">
        <v>1339</v>
      </c>
      <c r="N198">
        <v>1007</v>
      </c>
      <c r="O198" t="s">
        <v>188</v>
      </c>
      <c r="P198" t="s">
        <v>188</v>
      </c>
      <c r="Q198">
        <v>1</v>
      </c>
      <c r="X198">
        <v>2.3999999999999998E-3</v>
      </c>
      <c r="Y198">
        <v>74.58</v>
      </c>
      <c r="Z198">
        <v>0</v>
      </c>
      <c r="AA198">
        <v>0</v>
      </c>
      <c r="AB198">
        <v>0</v>
      </c>
      <c r="AC198">
        <v>0</v>
      </c>
      <c r="AD198">
        <v>1</v>
      </c>
      <c r="AE198">
        <v>0</v>
      </c>
      <c r="AF198" t="s">
        <v>3</v>
      </c>
      <c r="AG198">
        <v>2.3999999999999998E-3</v>
      </c>
      <c r="AH198">
        <v>2</v>
      </c>
      <c r="AI198">
        <v>39270991</v>
      </c>
      <c r="AJ198">
        <v>196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ROW(Source!A83)</f>
        <v>83</v>
      </c>
      <c r="B199">
        <v>39271003</v>
      </c>
      <c r="C199">
        <v>39270984</v>
      </c>
      <c r="D199">
        <v>36797575</v>
      </c>
      <c r="E199">
        <v>17</v>
      </c>
      <c r="F199">
        <v>1</v>
      </c>
      <c r="G199">
        <v>1</v>
      </c>
      <c r="H199">
        <v>3</v>
      </c>
      <c r="I199" t="s">
        <v>263</v>
      </c>
      <c r="J199" t="s">
        <v>3</v>
      </c>
      <c r="K199" t="s">
        <v>280</v>
      </c>
      <c r="L199">
        <v>1348</v>
      </c>
      <c r="N199">
        <v>1009</v>
      </c>
      <c r="O199" t="s">
        <v>219</v>
      </c>
      <c r="P199" t="s">
        <v>219</v>
      </c>
      <c r="Q199">
        <v>1000</v>
      </c>
      <c r="X199">
        <v>1.7899999999999999E-2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 t="s">
        <v>3</v>
      </c>
      <c r="AG199">
        <v>1.7899999999999999E-2</v>
      </c>
      <c r="AH199">
        <v>2</v>
      </c>
      <c r="AI199">
        <v>39270992</v>
      </c>
      <c r="AJ199">
        <v>197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ROW(Source!A83)</f>
        <v>83</v>
      </c>
      <c r="B200">
        <v>39271004</v>
      </c>
      <c r="C200">
        <v>39270984</v>
      </c>
      <c r="D200">
        <v>36838951</v>
      </c>
      <c r="E200">
        <v>1</v>
      </c>
      <c r="F200">
        <v>1</v>
      </c>
      <c r="G200">
        <v>1</v>
      </c>
      <c r="H200">
        <v>3</v>
      </c>
      <c r="I200" t="s">
        <v>1034</v>
      </c>
      <c r="J200" t="s">
        <v>1035</v>
      </c>
      <c r="K200" t="s">
        <v>1036</v>
      </c>
      <c r="L200">
        <v>1348</v>
      </c>
      <c r="N200">
        <v>1009</v>
      </c>
      <c r="O200" t="s">
        <v>219</v>
      </c>
      <c r="P200" t="s">
        <v>219</v>
      </c>
      <c r="Q200">
        <v>1000</v>
      </c>
      <c r="X200">
        <v>1.3599999999999999E-2</v>
      </c>
      <c r="Y200">
        <v>16950</v>
      </c>
      <c r="Z200">
        <v>0</v>
      </c>
      <c r="AA200">
        <v>0</v>
      </c>
      <c r="AB200">
        <v>0</v>
      </c>
      <c r="AC200">
        <v>0</v>
      </c>
      <c r="AD200">
        <v>1</v>
      </c>
      <c r="AE200">
        <v>0</v>
      </c>
      <c r="AF200" t="s">
        <v>3</v>
      </c>
      <c r="AG200">
        <v>1.3599999999999999E-2</v>
      </c>
      <c r="AH200">
        <v>2</v>
      </c>
      <c r="AI200">
        <v>39270993</v>
      </c>
      <c r="AJ200">
        <v>199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ROW(Source!A83)</f>
        <v>83</v>
      </c>
      <c r="B201">
        <v>39271005</v>
      </c>
      <c r="C201">
        <v>39270984</v>
      </c>
      <c r="D201">
        <v>36839212</v>
      </c>
      <c r="E201">
        <v>1</v>
      </c>
      <c r="F201">
        <v>1</v>
      </c>
      <c r="G201">
        <v>1</v>
      </c>
      <c r="H201">
        <v>3</v>
      </c>
      <c r="I201" t="s">
        <v>1031</v>
      </c>
      <c r="J201" t="s">
        <v>1032</v>
      </c>
      <c r="K201" t="s">
        <v>1033</v>
      </c>
      <c r="L201">
        <v>1348</v>
      </c>
      <c r="N201">
        <v>1009</v>
      </c>
      <c r="O201" t="s">
        <v>219</v>
      </c>
      <c r="P201" t="s">
        <v>219</v>
      </c>
      <c r="Q201">
        <v>1000</v>
      </c>
      <c r="X201">
        <v>4.3200000000000002E-2</v>
      </c>
      <c r="Y201">
        <v>4294</v>
      </c>
      <c r="Z201">
        <v>0</v>
      </c>
      <c r="AA201">
        <v>0</v>
      </c>
      <c r="AB201">
        <v>0</v>
      </c>
      <c r="AC201">
        <v>0</v>
      </c>
      <c r="AD201">
        <v>1</v>
      </c>
      <c r="AE201">
        <v>0</v>
      </c>
      <c r="AF201" t="s">
        <v>3</v>
      </c>
      <c r="AG201">
        <v>4.3200000000000002E-2</v>
      </c>
      <c r="AH201">
        <v>2</v>
      </c>
      <c r="AI201">
        <v>39270994</v>
      </c>
      <c r="AJ201">
        <v>200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ROW(Source!A86)</f>
        <v>86</v>
      </c>
      <c r="B202">
        <v>39271015</v>
      </c>
      <c r="C202">
        <v>39271008</v>
      </c>
      <c r="D202">
        <v>37071037</v>
      </c>
      <c r="E202">
        <v>1</v>
      </c>
      <c r="F202">
        <v>1</v>
      </c>
      <c r="G202">
        <v>1</v>
      </c>
      <c r="H202">
        <v>1</v>
      </c>
      <c r="I202" t="s">
        <v>992</v>
      </c>
      <c r="J202" t="s">
        <v>3</v>
      </c>
      <c r="K202" t="s">
        <v>993</v>
      </c>
      <c r="L202">
        <v>1191</v>
      </c>
      <c r="N202">
        <v>1013</v>
      </c>
      <c r="O202" t="s">
        <v>878</v>
      </c>
      <c r="P202" t="s">
        <v>878</v>
      </c>
      <c r="Q202">
        <v>1</v>
      </c>
      <c r="X202">
        <v>8.1</v>
      </c>
      <c r="Y202">
        <v>0</v>
      </c>
      <c r="Z202">
        <v>0</v>
      </c>
      <c r="AA202">
        <v>0</v>
      </c>
      <c r="AB202">
        <v>9.6199999999999992</v>
      </c>
      <c r="AC202">
        <v>0</v>
      </c>
      <c r="AD202">
        <v>1</v>
      </c>
      <c r="AE202">
        <v>1</v>
      </c>
      <c r="AF202" t="s">
        <v>82</v>
      </c>
      <c r="AG202">
        <v>9.3149999999999995</v>
      </c>
      <c r="AH202">
        <v>2</v>
      </c>
      <c r="AI202">
        <v>39271009</v>
      </c>
      <c r="AJ202">
        <v>201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ROW(Source!A86)</f>
        <v>86</v>
      </c>
      <c r="B203">
        <v>39271016</v>
      </c>
      <c r="C203">
        <v>39271008</v>
      </c>
      <c r="D203">
        <v>37064876</v>
      </c>
      <c r="E203">
        <v>1</v>
      </c>
      <c r="F203">
        <v>1</v>
      </c>
      <c r="G203">
        <v>1</v>
      </c>
      <c r="H203">
        <v>1</v>
      </c>
      <c r="I203" t="s">
        <v>879</v>
      </c>
      <c r="J203" t="s">
        <v>3</v>
      </c>
      <c r="K203" t="s">
        <v>880</v>
      </c>
      <c r="L203">
        <v>1191</v>
      </c>
      <c r="N203">
        <v>1013</v>
      </c>
      <c r="O203" t="s">
        <v>878</v>
      </c>
      <c r="P203" t="s">
        <v>878</v>
      </c>
      <c r="Q203">
        <v>1</v>
      </c>
      <c r="X203">
        <v>0.02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1</v>
      </c>
      <c r="AE203">
        <v>2</v>
      </c>
      <c r="AF203" t="s">
        <v>81</v>
      </c>
      <c r="AG203">
        <v>2.5000000000000001E-2</v>
      </c>
      <c r="AH203">
        <v>2</v>
      </c>
      <c r="AI203">
        <v>39271010</v>
      </c>
      <c r="AJ203">
        <v>202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ROW(Source!A86)</f>
        <v>86</v>
      </c>
      <c r="B204">
        <v>39271017</v>
      </c>
      <c r="C204">
        <v>39271008</v>
      </c>
      <c r="D204">
        <v>36882452</v>
      </c>
      <c r="E204">
        <v>1</v>
      </c>
      <c r="F204">
        <v>1</v>
      </c>
      <c r="G204">
        <v>1</v>
      </c>
      <c r="H204">
        <v>2</v>
      </c>
      <c r="I204" t="s">
        <v>881</v>
      </c>
      <c r="J204" t="s">
        <v>882</v>
      </c>
      <c r="K204" t="s">
        <v>883</v>
      </c>
      <c r="L204">
        <v>1368</v>
      </c>
      <c r="N204">
        <v>1011</v>
      </c>
      <c r="O204" t="s">
        <v>884</v>
      </c>
      <c r="P204" t="s">
        <v>884</v>
      </c>
      <c r="Q204">
        <v>1</v>
      </c>
      <c r="X204">
        <v>0.01</v>
      </c>
      <c r="Y204">
        <v>0</v>
      </c>
      <c r="Z204">
        <v>31.26</v>
      </c>
      <c r="AA204">
        <v>13.5</v>
      </c>
      <c r="AB204">
        <v>0</v>
      </c>
      <c r="AC204">
        <v>0</v>
      </c>
      <c r="AD204">
        <v>1</v>
      </c>
      <c r="AE204">
        <v>0</v>
      </c>
      <c r="AF204" t="s">
        <v>81</v>
      </c>
      <c r="AG204">
        <v>1.2500000000000001E-2</v>
      </c>
      <c r="AH204">
        <v>2</v>
      </c>
      <c r="AI204">
        <v>39271011</v>
      </c>
      <c r="AJ204">
        <v>203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ROW(Source!A86)</f>
        <v>86</v>
      </c>
      <c r="B205">
        <v>39271018</v>
      </c>
      <c r="C205">
        <v>39271008</v>
      </c>
      <c r="D205">
        <v>36883554</v>
      </c>
      <c r="E205">
        <v>1</v>
      </c>
      <c r="F205">
        <v>1</v>
      </c>
      <c r="G205">
        <v>1</v>
      </c>
      <c r="H205">
        <v>2</v>
      </c>
      <c r="I205" t="s">
        <v>895</v>
      </c>
      <c r="J205" t="s">
        <v>896</v>
      </c>
      <c r="K205" t="s">
        <v>897</v>
      </c>
      <c r="L205">
        <v>1368</v>
      </c>
      <c r="N205">
        <v>1011</v>
      </c>
      <c r="O205" t="s">
        <v>884</v>
      </c>
      <c r="P205" t="s">
        <v>884</v>
      </c>
      <c r="Q205">
        <v>1</v>
      </c>
      <c r="X205">
        <v>0.01</v>
      </c>
      <c r="Y205">
        <v>0</v>
      </c>
      <c r="Z205">
        <v>65.709999999999994</v>
      </c>
      <c r="AA205">
        <v>11.6</v>
      </c>
      <c r="AB205">
        <v>0</v>
      </c>
      <c r="AC205">
        <v>0</v>
      </c>
      <c r="AD205">
        <v>1</v>
      </c>
      <c r="AE205">
        <v>0</v>
      </c>
      <c r="AF205" t="s">
        <v>81</v>
      </c>
      <c r="AG205">
        <v>1.2500000000000001E-2</v>
      </c>
      <c r="AH205">
        <v>2</v>
      </c>
      <c r="AI205">
        <v>39271012</v>
      </c>
      <c r="AJ205">
        <v>204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ROW(Source!A86)</f>
        <v>86</v>
      </c>
      <c r="B206">
        <v>39271019</v>
      </c>
      <c r="C206">
        <v>39271008</v>
      </c>
      <c r="D206">
        <v>36805524</v>
      </c>
      <c r="E206">
        <v>1</v>
      </c>
      <c r="F206">
        <v>1</v>
      </c>
      <c r="G206">
        <v>1</v>
      </c>
      <c r="H206">
        <v>3</v>
      </c>
      <c r="I206" t="s">
        <v>1008</v>
      </c>
      <c r="J206" t="s">
        <v>1009</v>
      </c>
      <c r="K206" t="s">
        <v>1010</v>
      </c>
      <c r="L206">
        <v>1346</v>
      </c>
      <c r="N206">
        <v>1009</v>
      </c>
      <c r="O206" t="s">
        <v>260</v>
      </c>
      <c r="P206" t="s">
        <v>260</v>
      </c>
      <c r="Q206">
        <v>1</v>
      </c>
      <c r="X206">
        <v>0.1</v>
      </c>
      <c r="Y206">
        <v>1.82</v>
      </c>
      <c r="Z206">
        <v>0</v>
      </c>
      <c r="AA206">
        <v>0</v>
      </c>
      <c r="AB206">
        <v>0</v>
      </c>
      <c r="AC206">
        <v>0</v>
      </c>
      <c r="AD206">
        <v>1</v>
      </c>
      <c r="AE206">
        <v>0</v>
      </c>
      <c r="AF206" t="s">
        <v>3</v>
      </c>
      <c r="AG206">
        <v>0.1</v>
      </c>
      <c r="AH206">
        <v>2</v>
      </c>
      <c r="AI206">
        <v>39271013</v>
      </c>
      <c r="AJ206">
        <v>205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ROW(Source!A86)</f>
        <v>86</v>
      </c>
      <c r="B207">
        <v>39271020</v>
      </c>
      <c r="C207">
        <v>39271008</v>
      </c>
      <c r="D207">
        <v>36797079</v>
      </c>
      <c r="E207">
        <v>17</v>
      </c>
      <c r="F207">
        <v>1</v>
      </c>
      <c r="G207">
        <v>1</v>
      </c>
      <c r="H207">
        <v>3</v>
      </c>
      <c r="I207" t="s">
        <v>231</v>
      </c>
      <c r="J207" t="s">
        <v>3</v>
      </c>
      <c r="K207" t="s">
        <v>232</v>
      </c>
      <c r="L207">
        <v>1348</v>
      </c>
      <c r="N207">
        <v>1009</v>
      </c>
      <c r="O207" t="s">
        <v>219</v>
      </c>
      <c r="P207" t="s">
        <v>219</v>
      </c>
      <c r="Q207">
        <v>1000</v>
      </c>
      <c r="X207">
        <v>1.2999999999999999E-2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 t="s">
        <v>3</v>
      </c>
      <c r="AG207">
        <v>1.2999999999999999E-2</v>
      </c>
      <c r="AH207">
        <v>3</v>
      </c>
      <c r="AI207">
        <v>-1</v>
      </c>
      <c r="AJ207" t="s">
        <v>3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ROW(Source!A88)</f>
        <v>88</v>
      </c>
      <c r="B208">
        <v>39271036</v>
      </c>
      <c r="C208">
        <v>39271022</v>
      </c>
      <c r="D208">
        <v>37072767</v>
      </c>
      <c r="E208">
        <v>1</v>
      </c>
      <c r="F208">
        <v>1</v>
      </c>
      <c r="G208">
        <v>1</v>
      </c>
      <c r="H208">
        <v>1</v>
      </c>
      <c r="I208" t="s">
        <v>923</v>
      </c>
      <c r="J208" t="s">
        <v>3</v>
      </c>
      <c r="K208" t="s">
        <v>924</v>
      </c>
      <c r="L208">
        <v>1191</v>
      </c>
      <c r="N208">
        <v>1013</v>
      </c>
      <c r="O208" t="s">
        <v>878</v>
      </c>
      <c r="P208" t="s">
        <v>878</v>
      </c>
      <c r="Q208">
        <v>1</v>
      </c>
      <c r="X208">
        <v>6.68</v>
      </c>
      <c r="Y208">
        <v>0</v>
      </c>
      <c r="Z208">
        <v>0</v>
      </c>
      <c r="AA208">
        <v>0</v>
      </c>
      <c r="AB208">
        <v>9.18</v>
      </c>
      <c r="AC208">
        <v>0</v>
      </c>
      <c r="AD208">
        <v>1</v>
      </c>
      <c r="AE208">
        <v>1</v>
      </c>
      <c r="AF208" t="s">
        <v>82</v>
      </c>
      <c r="AG208">
        <v>7.6819999999999995</v>
      </c>
      <c r="AH208">
        <v>2</v>
      </c>
      <c r="AI208">
        <v>39271023</v>
      </c>
      <c r="AJ208">
        <v>207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ROW(Source!A88)</f>
        <v>88</v>
      </c>
      <c r="B209">
        <v>39271037</v>
      </c>
      <c r="C209">
        <v>39271022</v>
      </c>
      <c r="D209">
        <v>37064876</v>
      </c>
      <c r="E209">
        <v>1</v>
      </c>
      <c r="F209">
        <v>1</v>
      </c>
      <c r="G209">
        <v>1</v>
      </c>
      <c r="H209">
        <v>1</v>
      </c>
      <c r="I209" t="s">
        <v>879</v>
      </c>
      <c r="J209" t="s">
        <v>3</v>
      </c>
      <c r="K209" t="s">
        <v>880</v>
      </c>
      <c r="L209">
        <v>1191</v>
      </c>
      <c r="N209">
        <v>1013</v>
      </c>
      <c r="O209" t="s">
        <v>878</v>
      </c>
      <c r="P209" t="s">
        <v>878</v>
      </c>
      <c r="Q209">
        <v>1</v>
      </c>
      <c r="X209">
        <v>0.04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1</v>
      </c>
      <c r="AE209">
        <v>2</v>
      </c>
      <c r="AF209" t="s">
        <v>81</v>
      </c>
      <c r="AG209">
        <v>0.05</v>
      </c>
      <c r="AH209">
        <v>2</v>
      </c>
      <c r="AI209">
        <v>39271024</v>
      </c>
      <c r="AJ209">
        <v>208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ROW(Source!A88)</f>
        <v>88</v>
      </c>
      <c r="B210">
        <v>39271038</v>
      </c>
      <c r="C210">
        <v>39271022</v>
      </c>
      <c r="D210">
        <v>36882452</v>
      </c>
      <c r="E210">
        <v>1</v>
      </c>
      <c r="F210">
        <v>1</v>
      </c>
      <c r="G210">
        <v>1</v>
      </c>
      <c r="H210">
        <v>2</v>
      </c>
      <c r="I210" t="s">
        <v>881</v>
      </c>
      <c r="J210" t="s">
        <v>882</v>
      </c>
      <c r="K210" t="s">
        <v>883</v>
      </c>
      <c r="L210">
        <v>1368</v>
      </c>
      <c r="N210">
        <v>1011</v>
      </c>
      <c r="O210" t="s">
        <v>884</v>
      </c>
      <c r="P210" t="s">
        <v>884</v>
      </c>
      <c r="Q210">
        <v>1</v>
      </c>
      <c r="X210">
        <v>5.0000000000000001E-3</v>
      </c>
      <c r="Y210">
        <v>0</v>
      </c>
      <c r="Z210">
        <v>31.26</v>
      </c>
      <c r="AA210">
        <v>13.5</v>
      </c>
      <c r="AB210">
        <v>0</v>
      </c>
      <c r="AC210">
        <v>0</v>
      </c>
      <c r="AD210">
        <v>1</v>
      </c>
      <c r="AE210">
        <v>0</v>
      </c>
      <c r="AF210" t="s">
        <v>81</v>
      </c>
      <c r="AG210">
        <v>6.2500000000000003E-3</v>
      </c>
      <c r="AH210">
        <v>2</v>
      </c>
      <c r="AI210">
        <v>39271025</v>
      </c>
      <c r="AJ210">
        <v>209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ROW(Source!A88)</f>
        <v>88</v>
      </c>
      <c r="B211">
        <v>39271039</v>
      </c>
      <c r="C211">
        <v>39271022</v>
      </c>
      <c r="D211">
        <v>36883554</v>
      </c>
      <c r="E211">
        <v>1</v>
      </c>
      <c r="F211">
        <v>1</v>
      </c>
      <c r="G211">
        <v>1</v>
      </c>
      <c r="H211">
        <v>2</v>
      </c>
      <c r="I211" t="s">
        <v>895</v>
      </c>
      <c r="J211" t="s">
        <v>896</v>
      </c>
      <c r="K211" t="s">
        <v>897</v>
      </c>
      <c r="L211">
        <v>1368</v>
      </c>
      <c r="N211">
        <v>1011</v>
      </c>
      <c r="O211" t="s">
        <v>884</v>
      </c>
      <c r="P211" t="s">
        <v>884</v>
      </c>
      <c r="Q211">
        <v>1</v>
      </c>
      <c r="X211">
        <v>0.03</v>
      </c>
      <c r="Y211">
        <v>0</v>
      </c>
      <c r="Z211">
        <v>65.709999999999994</v>
      </c>
      <c r="AA211">
        <v>11.6</v>
      </c>
      <c r="AB211">
        <v>0</v>
      </c>
      <c r="AC211">
        <v>0</v>
      </c>
      <c r="AD211">
        <v>1</v>
      </c>
      <c r="AE211">
        <v>0</v>
      </c>
      <c r="AF211" t="s">
        <v>81</v>
      </c>
      <c r="AG211">
        <v>3.7499999999999999E-2</v>
      </c>
      <c r="AH211">
        <v>2</v>
      </c>
      <c r="AI211">
        <v>39271026</v>
      </c>
      <c r="AJ211">
        <v>210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ROW(Source!A88)</f>
        <v>88</v>
      </c>
      <c r="B212">
        <v>39271040</v>
      </c>
      <c r="C212">
        <v>39271022</v>
      </c>
      <c r="D212">
        <v>36804478</v>
      </c>
      <c r="E212">
        <v>1</v>
      </c>
      <c r="F212">
        <v>1</v>
      </c>
      <c r="G212">
        <v>1</v>
      </c>
      <c r="H212">
        <v>3</v>
      </c>
      <c r="I212" t="s">
        <v>1037</v>
      </c>
      <c r="J212" t="s">
        <v>1038</v>
      </c>
      <c r="K212" t="s">
        <v>1039</v>
      </c>
      <c r="L212">
        <v>1355</v>
      </c>
      <c r="N212">
        <v>1010</v>
      </c>
      <c r="O212" t="s">
        <v>303</v>
      </c>
      <c r="P212" t="s">
        <v>303</v>
      </c>
      <c r="Q212">
        <v>100</v>
      </c>
      <c r="X212">
        <v>2.63</v>
      </c>
      <c r="Y212">
        <v>12</v>
      </c>
      <c r="Z212">
        <v>0</v>
      </c>
      <c r="AA212">
        <v>0</v>
      </c>
      <c r="AB212">
        <v>0</v>
      </c>
      <c r="AC212">
        <v>0</v>
      </c>
      <c r="AD212">
        <v>1</v>
      </c>
      <c r="AE212">
        <v>0</v>
      </c>
      <c r="AF212" t="s">
        <v>3</v>
      </c>
      <c r="AG212">
        <v>2.63</v>
      </c>
      <c r="AH212">
        <v>2</v>
      </c>
      <c r="AI212">
        <v>39271027</v>
      </c>
      <c r="AJ212">
        <v>211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ROW(Source!A88)</f>
        <v>88</v>
      </c>
      <c r="B213">
        <v>39271041</v>
      </c>
      <c r="C213">
        <v>39271022</v>
      </c>
      <c r="D213">
        <v>36804581</v>
      </c>
      <c r="E213">
        <v>1</v>
      </c>
      <c r="F213">
        <v>1</v>
      </c>
      <c r="G213">
        <v>1</v>
      </c>
      <c r="H213">
        <v>3</v>
      </c>
      <c r="I213" t="s">
        <v>1040</v>
      </c>
      <c r="J213" t="s">
        <v>1041</v>
      </c>
      <c r="K213" t="s">
        <v>1042</v>
      </c>
      <c r="L213">
        <v>1356</v>
      </c>
      <c r="N213">
        <v>1010</v>
      </c>
      <c r="O213" t="s">
        <v>1043</v>
      </c>
      <c r="P213" t="s">
        <v>1043</v>
      </c>
      <c r="Q213">
        <v>1000</v>
      </c>
      <c r="X213">
        <v>0.26300000000000001</v>
      </c>
      <c r="Y213">
        <v>160</v>
      </c>
      <c r="Z213">
        <v>0</v>
      </c>
      <c r="AA213">
        <v>0</v>
      </c>
      <c r="AB213">
        <v>0</v>
      </c>
      <c r="AC213">
        <v>0</v>
      </c>
      <c r="AD213">
        <v>1</v>
      </c>
      <c r="AE213">
        <v>0</v>
      </c>
      <c r="AF213" t="s">
        <v>3</v>
      </c>
      <c r="AG213">
        <v>0.26300000000000001</v>
      </c>
      <c r="AH213">
        <v>2</v>
      </c>
      <c r="AI213">
        <v>39271028</v>
      </c>
      <c r="AJ213">
        <v>212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ROW(Source!A88)</f>
        <v>88</v>
      </c>
      <c r="B214">
        <v>39271042</v>
      </c>
      <c r="C214">
        <v>39271022</v>
      </c>
      <c r="D214">
        <v>36797263</v>
      </c>
      <c r="E214">
        <v>17</v>
      </c>
      <c r="F214">
        <v>1</v>
      </c>
      <c r="G214">
        <v>1</v>
      </c>
      <c r="H214">
        <v>3</v>
      </c>
      <c r="I214" t="s">
        <v>294</v>
      </c>
      <c r="J214" t="s">
        <v>3</v>
      </c>
      <c r="K214" t="s">
        <v>295</v>
      </c>
      <c r="L214">
        <v>1301</v>
      </c>
      <c r="N214">
        <v>1003</v>
      </c>
      <c r="O214" t="s">
        <v>164</v>
      </c>
      <c r="P214" t="s">
        <v>164</v>
      </c>
      <c r="Q214">
        <v>1</v>
      </c>
      <c r="X214">
        <v>101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 t="s">
        <v>3</v>
      </c>
      <c r="AG214">
        <v>101</v>
      </c>
      <c r="AH214">
        <v>2</v>
      </c>
      <c r="AI214">
        <v>39271029</v>
      </c>
      <c r="AJ214">
        <v>213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ROW(Source!A88)</f>
        <v>88</v>
      </c>
      <c r="B215">
        <v>39271043</v>
      </c>
      <c r="C215">
        <v>39271022</v>
      </c>
      <c r="D215">
        <v>36797266</v>
      </c>
      <c r="E215">
        <v>17</v>
      </c>
      <c r="F215">
        <v>1</v>
      </c>
      <c r="G215">
        <v>1</v>
      </c>
      <c r="H215">
        <v>3</v>
      </c>
      <c r="I215" t="s">
        <v>1272</v>
      </c>
      <c r="J215" t="s">
        <v>3</v>
      </c>
      <c r="K215" t="s">
        <v>1273</v>
      </c>
      <c r="L215">
        <v>1354</v>
      </c>
      <c r="N215">
        <v>1010</v>
      </c>
      <c r="O215" t="s">
        <v>94</v>
      </c>
      <c r="P215" t="s">
        <v>94</v>
      </c>
      <c r="Q215">
        <v>1</v>
      </c>
      <c r="X215">
        <v>7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 t="s">
        <v>3</v>
      </c>
      <c r="AG215">
        <v>7</v>
      </c>
      <c r="AH215">
        <v>3</v>
      </c>
      <c r="AI215">
        <v>-1</v>
      </c>
      <c r="AJ215" t="s">
        <v>3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ROW(Source!A88)</f>
        <v>88</v>
      </c>
      <c r="B216">
        <v>39271044</v>
      </c>
      <c r="C216">
        <v>39271022</v>
      </c>
      <c r="D216">
        <v>36797266</v>
      </c>
      <c r="E216">
        <v>17</v>
      </c>
      <c r="F216">
        <v>1</v>
      </c>
      <c r="G216">
        <v>1</v>
      </c>
      <c r="H216">
        <v>3</v>
      </c>
      <c r="I216" t="s">
        <v>1272</v>
      </c>
      <c r="J216" t="s">
        <v>3</v>
      </c>
      <c r="K216" t="s">
        <v>1274</v>
      </c>
      <c r="L216">
        <v>1354</v>
      </c>
      <c r="N216">
        <v>1010</v>
      </c>
      <c r="O216" t="s">
        <v>94</v>
      </c>
      <c r="P216" t="s">
        <v>94</v>
      </c>
      <c r="Q216">
        <v>1</v>
      </c>
      <c r="X216">
        <v>7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 t="s">
        <v>3</v>
      </c>
      <c r="AG216">
        <v>7</v>
      </c>
      <c r="AH216">
        <v>3</v>
      </c>
      <c r="AI216">
        <v>-1</v>
      </c>
      <c r="AJ216" t="s">
        <v>3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ROW(Source!A88)</f>
        <v>88</v>
      </c>
      <c r="B217">
        <v>39271045</v>
      </c>
      <c r="C217">
        <v>39271022</v>
      </c>
      <c r="D217">
        <v>36797266</v>
      </c>
      <c r="E217">
        <v>17</v>
      </c>
      <c r="F217">
        <v>1</v>
      </c>
      <c r="G217">
        <v>1</v>
      </c>
      <c r="H217">
        <v>3</v>
      </c>
      <c r="I217" t="s">
        <v>1272</v>
      </c>
      <c r="J217" t="s">
        <v>3</v>
      </c>
      <c r="K217" t="s">
        <v>1275</v>
      </c>
      <c r="L217">
        <v>1354</v>
      </c>
      <c r="N217">
        <v>1010</v>
      </c>
      <c r="O217" t="s">
        <v>94</v>
      </c>
      <c r="P217" t="s">
        <v>94</v>
      </c>
      <c r="Q217">
        <v>1</v>
      </c>
      <c r="X217">
        <v>40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 t="s">
        <v>3</v>
      </c>
      <c r="AG217">
        <v>40</v>
      </c>
      <c r="AH217">
        <v>3</v>
      </c>
      <c r="AI217">
        <v>-1</v>
      </c>
      <c r="AJ217" t="s">
        <v>3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ROW(Source!A88)</f>
        <v>88</v>
      </c>
      <c r="B218">
        <v>39271046</v>
      </c>
      <c r="C218">
        <v>39271022</v>
      </c>
      <c r="D218">
        <v>36797266</v>
      </c>
      <c r="E218">
        <v>17</v>
      </c>
      <c r="F218">
        <v>1</v>
      </c>
      <c r="G218">
        <v>1</v>
      </c>
      <c r="H218">
        <v>3</v>
      </c>
      <c r="I218" t="s">
        <v>1272</v>
      </c>
      <c r="J218" t="s">
        <v>3</v>
      </c>
      <c r="K218" t="s">
        <v>1276</v>
      </c>
      <c r="L218">
        <v>1354</v>
      </c>
      <c r="N218">
        <v>1010</v>
      </c>
      <c r="O218" t="s">
        <v>94</v>
      </c>
      <c r="P218" t="s">
        <v>94</v>
      </c>
      <c r="Q218">
        <v>1</v>
      </c>
      <c r="X218">
        <v>8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 t="s">
        <v>3</v>
      </c>
      <c r="AG218">
        <v>8</v>
      </c>
      <c r="AH218">
        <v>3</v>
      </c>
      <c r="AI218">
        <v>-1</v>
      </c>
      <c r="AJ218" t="s">
        <v>3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ROW(Source!A88)</f>
        <v>88</v>
      </c>
      <c r="B219">
        <v>39271047</v>
      </c>
      <c r="C219">
        <v>39271022</v>
      </c>
      <c r="D219">
        <v>36797266</v>
      </c>
      <c r="E219">
        <v>17</v>
      </c>
      <c r="F219">
        <v>1</v>
      </c>
      <c r="G219">
        <v>1</v>
      </c>
      <c r="H219">
        <v>3</v>
      </c>
      <c r="I219" t="s">
        <v>1272</v>
      </c>
      <c r="J219" t="s">
        <v>3</v>
      </c>
      <c r="K219" t="s">
        <v>1277</v>
      </c>
      <c r="L219">
        <v>1354</v>
      </c>
      <c r="N219">
        <v>1010</v>
      </c>
      <c r="O219" t="s">
        <v>94</v>
      </c>
      <c r="P219" t="s">
        <v>94</v>
      </c>
      <c r="Q219">
        <v>1</v>
      </c>
      <c r="X219">
        <v>8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 t="s">
        <v>3</v>
      </c>
      <c r="AG219">
        <v>8</v>
      </c>
      <c r="AH219">
        <v>3</v>
      </c>
      <c r="AI219">
        <v>-1</v>
      </c>
      <c r="AJ219" t="s">
        <v>3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ROW(Source!A130)</f>
        <v>130</v>
      </c>
      <c r="B220">
        <v>39269891</v>
      </c>
      <c r="C220">
        <v>39269878</v>
      </c>
      <c r="D220">
        <v>37080781</v>
      </c>
      <c r="E220">
        <v>1</v>
      </c>
      <c r="F220">
        <v>1</v>
      </c>
      <c r="G220">
        <v>1</v>
      </c>
      <c r="H220">
        <v>1</v>
      </c>
      <c r="I220" t="s">
        <v>912</v>
      </c>
      <c r="J220" t="s">
        <v>3</v>
      </c>
      <c r="K220" t="s">
        <v>913</v>
      </c>
      <c r="L220">
        <v>1191</v>
      </c>
      <c r="N220">
        <v>1013</v>
      </c>
      <c r="O220" t="s">
        <v>878</v>
      </c>
      <c r="P220" t="s">
        <v>878</v>
      </c>
      <c r="Q220">
        <v>1</v>
      </c>
      <c r="X220">
        <v>1.78</v>
      </c>
      <c r="Y220">
        <v>0</v>
      </c>
      <c r="Z220">
        <v>0</v>
      </c>
      <c r="AA220">
        <v>0</v>
      </c>
      <c r="AB220">
        <v>9.92</v>
      </c>
      <c r="AC220">
        <v>0</v>
      </c>
      <c r="AD220">
        <v>1</v>
      </c>
      <c r="AE220">
        <v>1</v>
      </c>
      <c r="AF220" t="s">
        <v>3</v>
      </c>
      <c r="AG220">
        <v>1.78</v>
      </c>
      <c r="AH220">
        <v>2</v>
      </c>
      <c r="AI220">
        <v>39269879</v>
      </c>
      <c r="AJ220">
        <v>220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ROW(Source!A130)</f>
        <v>130</v>
      </c>
      <c r="B221">
        <v>39269892</v>
      </c>
      <c r="C221">
        <v>39269878</v>
      </c>
      <c r="D221">
        <v>37064876</v>
      </c>
      <c r="E221">
        <v>1</v>
      </c>
      <c r="F221">
        <v>1</v>
      </c>
      <c r="G221">
        <v>1</v>
      </c>
      <c r="H221">
        <v>1</v>
      </c>
      <c r="I221" t="s">
        <v>879</v>
      </c>
      <c r="J221" t="s">
        <v>3</v>
      </c>
      <c r="K221" t="s">
        <v>880</v>
      </c>
      <c r="L221">
        <v>1191</v>
      </c>
      <c r="N221">
        <v>1013</v>
      </c>
      <c r="O221" t="s">
        <v>878</v>
      </c>
      <c r="P221" t="s">
        <v>878</v>
      </c>
      <c r="Q221">
        <v>1</v>
      </c>
      <c r="X221">
        <v>0.02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1</v>
      </c>
      <c r="AE221">
        <v>2</v>
      </c>
      <c r="AF221" t="s">
        <v>3</v>
      </c>
      <c r="AG221">
        <v>0.02</v>
      </c>
      <c r="AH221">
        <v>2</v>
      </c>
      <c r="AI221">
        <v>39269880</v>
      </c>
      <c r="AJ221">
        <v>221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ROW(Source!A130)</f>
        <v>130</v>
      </c>
      <c r="B222">
        <v>39269893</v>
      </c>
      <c r="C222">
        <v>39269878</v>
      </c>
      <c r="D222">
        <v>36882159</v>
      </c>
      <c r="E222">
        <v>1</v>
      </c>
      <c r="F222">
        <v>1</v>
      </c>
      <c r="G222">
        <v>1</v>
      </c>
      <c r="H222">
        <v>2</v>
      </c>
      <c r="I222" t="s">
        <v>892</v>
      </c>
      <c r="J222" t="s">
        <v>893</v>
      </c>
      <c r="K222" t="s">
        <v>894</v>
      </c>
      <c r="L222">
        <v>1368</v>
      </c>
      <c r="N222">
        <v>1011</v>
      </c>
      <c r="O222" t="s">
        <v>884</v>
      </c>
      <c r="P222" t="s">
        <v>884</v>
      </c>
      <c r="Q222">
        <v>1</v>
      </c>
      <c r="X222">
        <v>0.01</v>
      </c>
      <c r="Y222">
        <v>0</v>
      </c>
      <c r="Z222">
        <v>111.99</v>
      </c>
      <c r="AA222">
        <v>13.5</v>
      </c>
      <c r="AB222">
        <v>0</v>
      </c>
      <c r="AC222">
        <v>0</v>
      </c>
      <c r="AD222">
        <v>1</v>
      </c>
      <c r="AE222">
        <v>0</v>
      </c>
      <c r="AF222" t="s">
        <v>3</v>
      </c>
      <c r="AG222">
        <v>0.01</v>
      </c>
      <c r="AH222">
        <v>2</v>
      </c>
      <c r="AI222">
        <v>39269881</v>
      </c>
      <c r="AJ222">
        <v>222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ROW(Source!A130)</f>
        <v>130</v>
      </c>
      <c r="B223">
        <v>39269894</v>
      </c>
      <c r="C223">
        <v>39269878</v>
      </c>
      <c r="D223">
        <v>36883554</v>
      </c>
      <c r="E223">
        <v>1</v>
      </c>
      <c r="F223">
        <v>1</v>
      </c>
      <c r="G223">
        <v>1</v>
      </c>
      <c r="H223">
        <v>2</v>
      </c>
      <c r="I223" t="s">
        <v>895</v>
      </c>
      <c r="J223" t="s">
        <v>896</v>
      </c>
      <c r="K223" t="s">
        <v>897</v>
      </c>
      <c r="L223">
        <v>1368</v>
      </c>
      <c r="N223">
        <v>1011</v>
      </c>
      <c r="O223" t="s">
        <v>884</v>
      </c>
      <c r="P223" t="s">
        <v>884</v>
      </c>
      <c r="Q223">
        <v>1</v>
      </c>
      <c r="X223">
        <v>0.01</v>
      </c>
      <c r="Y223">
        <v>0</v>
      </c>
      <c r="Z223">
        <v>65.709999999999994</v>
      </c>
      <c r="AA223">
        <v>11.6</v>
      </c>
      <c r="AB223">
        <v>0</v>
      </c>
      <c r="AC223">
        <v>0</v>
      </c>
      <c r="AD223">
        <v>1</v>
      </c>
      <c r="AE223">
        <v>0</v>
      </c>
      <c r="AF223" t="s">
        <v>3</v>
      </c>
      <c r="AG223">
        <v>0.01</v>
      </c>
      <c r="AH223">
        <v>2</v>
      </c>
      <c r="AI223">
        <v>39269882</v>
      </c>
      <c r="AJ223">
        <v>223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ROW(Source!A130)</f>
        <v>130</v>
      </c>
      <c r="B224">
        <v>39269895</v>
      </c>
      <c r="C224">
        <v>39269878</v>
      </c>
      <c r="D224">
        <v>36802094</v>
      </c>
      <c r="E224">
        <v>1</v>
      </c>
      <c r="F224">
        <v>1</v>
      </c>
      <c r="G224">
        <v>1</v>
      </c>
      <c r="H224">
        <v>3</v>
      </c>
      <c r="I224" t="s">
        <v>1044</v>
      </c>
      <c r="J224" t="s">
        <v>1045</v>
      </c>
      <c r="K224" t="s">
        <v>1046</v>
      </c>
      <c r="L224">
        <v>1346</v>
      </c>
      <c r="N224">
        <v>1009</v>
      </c>
      <c r="O224" t="s">
        <v>260</v>
      </c>
      <c r="P224" t="s">
        <v>260</v>
      </c>
      <c r="Q224">
        <v>1</v>
      </c>
      <c r="X224">
        <v>1.6E-2</v>
      </c>
      <c r="Y224">
        <v>30.4</v>
      </c>
      <c r="Z224">
        <v>0</v>
      </c>
      <c r="AA224">
        <v>0</v>
      </c>
      <c r="AB224">
        <v>0</v>
      </c>
      <c r="AC224">
        <v>0</v>
      </c>
      <c r="AD224">
        <v>1</v>
      </c>
      <c r="AE224">
        <v>0</v>
      </c>
      <c r="AF224" t="s">
        <v>3</v>
      </c>
      <c r="AG224">
        <v>1.6E-2</v>
      </c>
      <c r="AH224">
        <v>2</v>
      </c>
      <c r="AI224">
        <v>39269883</v>
      </c>
      <c r="AJ224">
        <v>224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ROW(Source!A130)</f>
        <v>130</v>
      </c>
      <c r="B225">
        <v>39269896</v>
      </c>
      <c r="C225">
        <v>39269878</v>
      </c>
      <c r="D225">
        <v>36804580</v>
      </c>
      <c r="E225">
        <v>1</v>
      </c>
      <c r="F225">
        <v>1</v>
      </c>
      <c r="G225">
        <v>1</v>
      </c>
      <c r="H225">
        <v>3</v>
      </c>
      <c r="I225" t="s">
        <v>1047</v>
      </c>
      <c r="J225" t="s">
        <v>1048</v>
      </c>
      <c r="K225" t="s">
        <v>1049</v>
      </c>
      <c r="L225">
        <v>1355</v>
      </c>
      <c r="N225">
        <v>1010</v>
      </c>
      <c r="O225" t="s">
        <v>303</v>
      </c>
      <c r="P225" t="s">
        <v>303</v>
      </c>
      <c r="Q225">
        <v>100</v>
      </c>
      <c r="X225">
        <v>0.04</v>
      </c>
      <c r="Y225">
        <v>86</v>
      </c>
      <c r="Z225">
        <v>0</v>
      </c>
      <c r="AA225">
        <v>0</v>
      </c>
      <c r="AB225">
        <v>0</v>
      </c>
      <c r="AC225">
        <v>0</v>
      </c>
      <c r="AD225">
        <v>1</v>
      </c>
      <c r="AE225">
        <v>0</v>
      </c>
      <c r="AF225" t="s">
        <v>3</v>
      </c>
      <c r="AG225">
        <v>0.04</v>
      </c>
      <c r="AH225">
        <v>2</v>
      </c>
      <c r="AI225">
        <v>39269884</v>
      </c>
      <c r="AJ225">
        <v>225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ROW(Source!A130)</f>
        <v>130</v>
      </c>
      <c r="B226">
        <v>39269897</v>
      </c>
      <c r="C226">
        <v>39269878</v>
      </c>
      <c r="D226">
        <v>36838317</v>
      </c>
      <c r="E226">
        <v>1</v>
      </c>
      <c r="F226">
        <v>1</v>
      </c>
      <c r="G226">
        <v>1</v>
      </c>
      <c r="H226">
        <v>3</v>
      </c>
      <c r="I226" t="s">
        <v>1050</v>
      </c>
      <c r="J226" t="s">
        <v>1051</v>
      </c>
      <c r="K226" t="s">
        <v>1052</v>
      </c>
      <c r="L226">
        <v>1346</v>
      </c>
      <c r="N226">
        <v>1009</v>
      </c>
      <c r="O226" t="s">
        <v>260</v>
      </c>
      <c r="P226" t="s">
        <v>260</v>
      </c>
      <c r="Q226">
        <v>1</v>
      </c>
      <c r="X226">
        <v>0.1</v>
      </c>
      <c r="Y226">
        <v>28.6</v>
      </c>
      <c r="Z226">
        <v>0</v>
      </c>
      <c r="AA226">
        <v>0</v>
      </c>
      <c r="AB226">
        <v>0</v>
      </c>
      <c r="AC226">
        <v>0</v>
      </c>
      <c r="AD226">
        <v>1</v>
      </c>
      <c r="AE226">
        <v>0</v>
      </c>
      <c r="AF226" t="s">
        <v>3</v>
      </c>
      <c r="AG226">
        <v>0.1</v>
      </c>
      <c r="AH226">
        <v>2</v>
      </c>
      <c r="AI226">
        <v>39269885</v>
      </c>
      <c r="AJ226">
        <v>226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ROW(Source!A130)</f>
        <v>130</v>
      </c>
      <c r="B227">
        <v>39269898</v>
      </c>
      <c r="C227">
        <v>39269878</v>
      </c>
      <c r="D227">
        <v>36851945</v>
      </c>
      <c r="E227">
        <v>1</v>
      </c>
      <c r="F227">
        <v>1</v>
      </c>
      <c r="G227">
        <v>1</v>
      </c>
      <c r="H227">
        <v>3</v>
      </c>
      <c r="I227" t="s">
        <v>1053</v>
      </c>
      <c r="J227" t="s">
        <v>1054</v>
      </c>
      <c r="K227" t="s">
        <v>1055</v>
      </c>
      <c r="L227">
        <v>1358</v>
      </c>
      <c r="N227">
        <v>1010</v>
      </c>
      <c r="O227" t="s">
        <v>452</v>
      </c>
      <c r="P227" t="s">
        <v>452</v>
      </c>
      <c r="Q227">
        <v>10</v>
      </c>
      <c r="X227">
        <v>0.1</v>
      </c>
      <c r="Y227">
        <v>39</v>
      </c>
      <c r="Z227">
        <v>0</v>
      </c>
      <c r="AA227">
        <v>0</v>
      </c>
      <c r="AB227">
        <v>0</v>
      </c>
      <c r="AC227">
        <v>0</v>
      </c>
      <c r="AD227">
        <v>1</v>
      </c>
      <c r="AE227">
        <v>0</v>
      </c>
      <c r="AF227" t="s">
        <v>3</v>
      </c>
      <c r="AG227">
        <v>0.1</v>
      </c>
      <c r="AH227">
        <v>2</v>
      </c>
      <c r="AI227">
        <v>39269886</v>
      </c>
      <c r="AJ227">
        <v>227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ROW(Source!A130)</f>
        <v>130</v>
      </c>
      <c r="B228">
        <v>39269899</v>
      </c>
      <c r="C228">
        <v>39269878</v>
      </c>
      <c r="D228">
        <v>36855766</v>
      </c>
      <c r="E228">
        <v>1</v>
      </c>
      <c r="F228">
        <v>1</v>
      </c>
      <c r="G228">
        <v>1</v>
      </c>
      <c r="H228">
        <v>3</v>
      </c>
      <c r="I228" t="s">
        <v>1056</v>
      </c>
      <c r="J228" t="s">
        <v>1057</v>
      </c>
      <c r="K228" t="s">
        <v>1058</v>
      </c>
      <c r="L228">
        <v>1355</v>
      </c>
      <c r="N228">
        <v>1010</v>
      </c>
      <c r="O228" t="s">
        <v>303</v>
      </c>
      <c r="P228" t="s">
        <v>303</v>
      </c>
      <c r="Q228">
        <v>100</v>
      </c>
      <c r="X228">
        <v>0.04</v>
      </c>
      <c r="Y228">
        <v>528</v>
      </c>
      <c r="Z228">
        <v>0</v>
      </c>
      <c r="AA228">
        <v>0</v>
      </c>
      <c r="AB228">
        <v>0</v>
      </c>
      <c r="AC228">
        <v>0</v>
      </c>
      <c r="AD228">
        <v>1</v>
      </c>
      <c r="AE228">
        <v>0</v>
      </c>
      <c r="AF228" t="s">
        <v>3</v>
      </c>
      <c r="AG228">
        <v>0.04</v>
      </c>
      <c r="AH228">
        <v>2</v>
      </c>
      <c r="AI228">
        <v>39269887</v>
      </c>
      <c r="AJ228">
        <v>228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ROW(Source!A130)</f>
        <v>130</v>
      </c>
      <c r="B229">
        <v>39269900</v>
      </c>
      <c r="C229">
        <v>39269878</v>
      </c>
      <c r="D229">
        <v>36867794</v>
      </c>
      <c r="E229">
        <v>1</v>
      </c>
      <c r="F229">
        <v>1</v>
      </c>
      <c r="G229">
        <v>1</v>
      </c>
      <c r="H229">
        <v>3</v>
      </c>
      <c r="I229" t="s">
        <v>1059</v>
      </c>
      <c r="J229" t="s">
        <v>1060</v>
      </c>
      <c r="K229" t="s">
        <v>1061</v>
      </c>
      <c r="L229">
        <v>1346</v>
      </c>
      <c r="N229">
        <v>1009</v>
      </c>
      <c r="O229" t="s">
        <v>260</v>
      </c>
      <c r="P229" t="s">
        <v>260</v>
      </c>
      <c r="Q229">
        <v>1</v>
      </c>
      <c r="X229">
        <v>0.124</v>
      </c>
      <c r="Y229">
        <v>35.700000000000003</v>
      </c>
      <c r="Z229">
        <v>0</v>
      </c>
      <c r="AA229">
        <v>0</v>
      </c>
      <c r="AB229">
        <v>0</v>
      </c>
      <c r="AC229">
        <v>0</v>
      </c>
      <c r="AD229">
        <v>1</v>
      </c>
      <c r="AE229">
        <v>0</v>
      </c>
      <c r="AF229" t="s">
        <v>3</v>
      </c>
      <c r="AG229">
        <v>0.124</v>
      </c>
      <c r="AH229">
        <v>2</v>
      </c>
      <c r="AI229">
        <v>39269888</v>
      </c>
      <c r="AJ229">
        <v>229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ROW(Source!A130)</f>
        <v>130</v>
      </c>
      <c r="B230">
        <v>39269901</v>
      </c>
      <c r="C230">
        <v>39269878</v>
      </c>
      <c r="D230">
        <v>36799065</v>
      </c>
      <c r="E230">
        <v>17</v>
      </c>
      <c r="F230">
        <v>1</v>
      </c>
      <c r="G230">
        <v>1</v>
      </c>
      <c r="H230">
        <v>3</v>
      </c>
      <c r="I230" t="s">
        <v>1062</v>
      </c>
      <c r="J230" t="s">
        <v>3</v>
      </c>
      <c r="K230" t="s">
        <v>1063</v>
      </c>
      <c r="L230">
        <v>1374</v>
      </c>
      <c r="N230">
        <v>1013</v>
      </c>
      <c r="O230" t="s">
        <v>1064</v>
      </c>
      <c r="P230" t="s">
        <v>1064</v>
      </c>
      <c r="Q230">
        <v>1</v>
      </c>
      <c r="X230">
        <v>0.35</v>
      </c>
      <c r="Y230">
        <v>1</v>
      </c>
      <c r="Z230">
        <v>0</v>
      </c>
      <c r="AA230">
        <v>0</v>
      </c>
      <c r="AB230">
        <v>0</v>
      </c>
      <c r="AC230">
        <v>0</v>
      </c>
      <c r="AD230">
        <v>1</v>
      </c>
      <c r="AE230">
        <v>0</v>
      </c>
      <c r="AF230" t="s">
        <v>3</v>
      </c>
      <c r="AG230">
        <v>0.35</v>
      </c>
      <c r="AH230">
        <v>2</v>
      </c>
      <c r="AI230">
        <v>39269889</v>
      </c>
      <c r="AJ230">
        <v>231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ROW(Source!A134)</f>
        <v>134</v>
      </c>
      <c r="B231">
        <v>39487026</v>
      </c>
      <c r="C231">
        <v>39487025</v>
      </c>
      <c r="D231">
        <v>37080781</v>
      </c>
      <c r="E231">
        <v>1</v>
      </c>
      <c r="F231">
        <v>1</v>
      </c>
      <c r="G231">
        <v>1</v>
      </c>
      <c r="H231">
        <v>1</v>
      </c>
      <c r="I231" t="s">
        <v>912</v>
      </c>
      <c r="J231" t="s">
        <v>3</v>
      </c>
      <c r="K231" t="s">
        <v>913</v>
      </c>
      <c r="L231">
        <v>1191</v>
      </c>
      <c r="N231">
        <v>1013</v>
      </c>
      <c r="O231" t="s">
        <v>878</v>
      </c>
      <c r="P231" t="s">
        <v>878</v>
      </c>
      <c r="Q231">
        <v>1</v>
      </c>
      <c r="X231">
        <v>1.1200000000000001</v>
      </c>
      <c r="Y231">
        <v>0</v>
      </c>
      <c r="Z231">
        <v>0</v>
      </c>
      <c r="AA231">
        <v>0</v>
      </c>
      <c r="AB231">
        <v>9.92</v>
      </c>
      <c r="AC231">
        <v>0</v>
      </c>
      <c r="AD231">
        <v>1</v>
      </c>
      <c r="AE231">
        <v>1</v>
      </c>
      <c r="AF231" t="s">
        <v>3</v>
      </c>
      <c r="AG231">
        <v>1.1200000000000001</v>
      </c>
      <c r="AH231">
        <v>2</v>
      </c>
      <c r="AI231">
        <v>39487026</v>
      </c>
      <c r="AJ231">
        <v>233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ROW(Source!A134)</f>
        <v>134</v>
      </c>
      <c r="B232">
        <v>39487027</v>
      </c>
      <c r="C232">
        <v>39487025</v>
      </c>
      <c r="D232">
        <v>36804448</v>
      </c>
      <c r="E232">
        <v>1</v>
      </c>
      <c r="F232">
        <v>1</v>
      </c>
      <c r="G232">
        <v>1</v>
      </c>
      <c r="H232">
        <v>3</v>
      </c>
      <c r="I232" t="s">
        <v>1065</v>
      </c>
      <c r="J232" t="s">
        <v>1066</v>
      </c>
      <c r="K232" t="s">
        <v>906</v>
      </c>
      <c r="L232">
        <v>1346</v>
      </c>
      <c r="N232">
        <v>1009</v>
      </c>
      <c r="O232" t="s">
        <v>260</v>
      </c>
      <c r="P232" t="s">
        <v>260</v>
      </c>
      <c r="Q232">
        <v>1</v>
      </c>
      <c r="X232">
        <v>0.02</v>
      </c>
      <c r="Y232">
        <v>9.0399999999999991</v>
      </c>
      <c r="Z232">
        <v>0</v>
      </c>
      <c r="AA232">
        <v>0</v>
      </c>
      <c r="AB232">
        <v>0</v>
      </c>
      <c r="AC232">
        <v>0</v>
      </c>
      <c r="AD232">
        <v>1</v>
      </c>
      <c r="AE232">
        <v>0</v>
      </c>
      <c r="AF232" t="s">
        <v>3</v>
      </c>
      <c r="AG232">
        <v>0.02</v>
      </c>
      <c r="AH232">
        <v>2</v>
      </c>
      <c r="AI232">
        <v>39487027</v>
      </c>
      <c r="AJ232">
        <v>234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ROW(Source!A134)</f>
        <v>134</v>
      </c>
      <c r="B233">
        <v>39487028</v>
      </c>
      <c r="C233">
        <v>39487025</v>
      </c>
      <c r="D233">
        <v>36799065</v>
      </c>
      <c r="E233">
        <v>17</v>
      </c>
      <c r="F233">
        <v>1</v>
      </c>
      <c r="G233">
        <v>1</v>
      </c>
      <c r="H233">
        <v>3</v>
      </c>
      <c r="I233" t="s">
        <v>1062</v>
      </c>
      <c r="J233" t="s">
        <v>3</v>
      </c>
      <c r="K233" t="s">
        <v>1063</v>
      </c>
      <c r="L233">
        <v>1374</v>
      </c>
      <c r="N233">
        <v>1013</v>
      </c>
      <c r="O233" t="s">
        <v>1064</v>
      </c>
      <c r="P233" t="s">
        <v>1064</v>
      </c>
      <c r="Q233">
        <v>1</v>
      </c>
      <c r="X233">
        <v>0.22</v>
      </c>
      <c r="Y233">
        <v>1</v>
      </c>
      <c r="Z233">
        <v>0</v>
      </c>
      <c r="AA233">
        <v>0</v>
      </c>
      <c r="AB233">
        <v>0</v>
      </c>
      <c r="AC233">
        <v>0</v>
      </c>
      <c r="AD233">
        <v>1</v>
      </c>
      <c r="AE233">
        <v>0</v>
      </c>
      <c r="AF233" t="s">
        <v>3</v>
      </c>
      <c r="AG233">
        <v>0.22</v>
      </c>
      <c r="AH233">
        <v>2</v>
      </c>
      <c r="AI233">
        <v>39487028</v>
      </c>
      <c r="AJ233">
        <v>237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ROW(Source!A137)</f>
        <v>137</v>
      </c>
      <c r="B234">
        <v>39486933</v>
      </c>
      <c r="C234">
        <v>39269911</v>
      </c>
      <c r="D234">
        <v>37080781</v>
      </c>
      <c r="E234">
        <v>1</v>
      </c>
      <c r="F234">
        <v>1</v>
      </c>
      <c r="G234">
        <v>1</v>
      </c>
      <c r="H234">
        <v>1</v>
      </c>
      <c r="I234" t="s">
        <v>912</v>
      </c>
      <c r="J234" t="s">
        <v>3</v>
      </c>
      <c r="K234" t="s">
        <v>913</v>
      </c>
      <c r="L234">
        <v>1191</v>
      </c>
      <c r="N234">
        <v>1013</v>
      </c>
      <c r="O234" t="s">
        <v>878</v>
      </c>
      <c r="P234" t="s">
        <v>878</v>
      </c>
      <c r="Q234">
        <v>1</v>
      </c>
      <c r="X234">
        <v>135.19999999999999</v>
      </c>
      <c r="Y234">
        <v>0</v>
      </c>
      <c r="Z234">
        <v>0</v>
      </c>
      <c r="AA234">
        <v>0</v>
      </c>
      <c r="AB234">
        <v>9.92</v>
      </c>
      <c r="AC234">
        <v>0</v>
      </c>
      <c r="AD234">
        <v>1</v>
      </c>
      <c r="AE234">
        <v>1</v>
      </c>
      <c r="AF234" t="s">
        <v>3</v>
      </c>
      <c r="AG234">
        <v>135.19999999999999</v>
      </c>
      <c r="AH234">
        <v>2</v>
      </c>
      <c r="AI234">
        <v>39486933</v>
      </c>
      <c r="AJ234">
        <v>238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ROW(Source!A137)</f>
        <v>137</v>
      </c>
      <c r="B235">
        <v>39486934</v>
      </c>
      <c r="C235">
        <v>39269911</v>
      </c>
      <c r="D235">
        <v>37064876</v>
      </c>
      <c r="E235">
        <v>1</v>
      </c>
      <c r="F235">
        <v>1</v>
      </c>
      <c r="G235">
        <v>1</v>
      </c>
      <c r="H235">
        <v>1</v>
      </c>
      <c r="I235" t="s">
        <v>879</v>
      </c>
      <c r="J235" t="s">
        <v>3</v>
      </c>
      <c r="K235" t="s">
        <v>880</v>
      </c>
      <c r="L235">
        <v>1191</v>
      </c>
      <c r="N235">
        <v>1013</v>
      </c>
      <c r="O235" t="s">
        <v>878</v>
      </c>
      <c r="P235" t="s">
        <v>878</v>
      </c>
      <c r="Q235">
        <v>1</v>
      </c>
      <c r="X235">
        <v>0.6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1</v>
      </c>
      <c r="AE235">
        <v>2</v>
      </c>
      <c r="AF235" t="s">
        <v>3</v>
      </c>
      <c r="AG235">
        <v>0.6</v>
      </c>
      <c r="AH235">
        <v>2</v>
      </c>
      <c r="AI235">
        <v>39486934</v>
      </c>
      <c r="AJ235">
        <v>239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ROW(Source!A137)</f>
        <v>137</v>
      </c>
      <c r="B236">
        <v>39486935</v>
      </c>
      <c r="C236">
        <v>39269911</v>
      </c>
      <c r="D236">
        <v>36882159</v>
      </c>
      <c r="E236">
        <v>1</v>
      </c>
      <c r="F236">
        <v>1</v>
      </c>
      <c r="G236">
        <v>1</v>
      </c>
      <c r="H236">
        <v>2</v>
      </c>
      <c r="I236" t="s">
        <v>892</v>
      </c>
      <c r="J236" t="s">
        <v>893</v>
      </c>
      <c r="K236" t="s">
        <v>894</v>
      </c>
      <c r="L236">
        <v>1368</v>
      </c>
      <c r="N236">
        <v>1011</v>
      </c>
      <c r="O236" t="s">
        <v>884</v>
      </c>
      <c r="P236" t="s">
        <v>884</v>
      </c>
      <c r="Q236">
        <v>1</v>
      </c>
      <c r="X236">
        <v>0.3</v>
      </c>
      <c r="Y236">
        <v>0</v>
      </c>
      <c r="Z236">
        <v>111.99</v>
      </c>
      <c r="AA236">
        <v>13.5</v>
      </c>
      <c r="AB236">
        <v>0</v>
      </c>
      <c r="AC236">
        <v>0</v>
      </c>
      <c r="AD236">
        <v>1</v>
      </c>
      <c r="AE236">
        <v>0</v>
      </c>
      <c r="AF236" t="s">
        <v>3</v>
      </c>
      <c r="AG236">
        <v>0.3</v>
      </c>
      <c r="AH236">
        <v>2</v>
      </c>
      <c r="AI236">
        <v>39486935</v>
      </c>
      <c r="AJ236">
        <v>240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ROW(Source!A137)</f>
        <v>137</v>
      </c>
      <c r="B237">
        <v>39486936</v>
      </c>
      <c r="C237">
        <v>39269911</v>
      </c>
      <c r="D237">
        <v>36883554</v>
      </c>
      <c r="E237">
        <v>1</v>
      </c>
      <c r="F237">
        <v>1</v>
      </c>
      <c r="G237">
        <v>1</v>
      </c>
      <c r="H237">
        <v>2</v>
      </c>
      <c r="I237" t="s">
        <v>895</v>
      </c>
      <c r="J237" t="s">
        <v>896</v>
      </c>
      <c r="K237" t="s">
        <v>897</v>
      </c>
      <c r="L237">
        <v>1368</v>
      </c>
      <c r="N237">
        <v>1011</v>
      </c>
      <c r="O237" t="s">
        <v>884</v>
      </c>
      <c r="P237" t="s">
        <v>884</v>
      </c>
      <c r="Q237">
        <v>1</v>
      </c>
      <c r="X237">
        <v>0.3</v>
      </c>
      <c r="Y237">
        <v>0</v>
      </c>
      <c r="Z237">
        <v>65.709999999999994</v>
      </c>
      <c r="AA237">
        <v>11.6</v>
      </c>
      <c r="AB237">
        <v>0</v>
      </c>
      <c r="AC237">
        <v>0</v>
      </c>
      <c r="AD237">
        <v>1</v>
      </c>
      <c r="AE237">
        <v>0</v>
      </c>
      <c r="AF237" t="s">
        <v>3</v>
      </c>
      <c r="AG237">
        <v>0.3</v>
      </c>
      <c r="AH237">
        <v>2</v>
      </c>
      <c r="AI237">
        <v>39486936</v>
      </c>
      <c r="AJ237">
        <v>241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ROW(Source!A137)</f>
        <v>137</v>
      </c>
      <c r="B238">
        <v>39486937</v>
      </c>
      <c r="C238">
        <v>39269911</v>
      </c>
      <c r="D238">
        <v>36806488</v>
      </c>
      <c r="E238">
        <v>1</v>
      </c>
      <c r="F238">
        <v>1</v>
      </c>
      <c r="G238">
        <v>1</v>
      </c>
      <c r="H238">
        <v>3</v>
      </c>
      <c r="I238" t="s">
        <v>1067</v>
      </c>
      <c r="J238" t="s">
        <v>1068</v>
      </c>
      <c r="K238" t="s">
        <v>1069</v>
      </c>
      <c r="L238">
        <v>1348</v>
      </c>
      <c r="N238">
        <v>1009</v>
      </c>
      <c r="O238" t="s">
        <v>219</v>
      </c>
      <c r="P238" t="s">
        <v>219</v>
      </c>
      <c r="Q238">
        <v>1000</v>
      </c>
      <c r="X238">
        <v>3.15E-3</v>
      </c>
      <c r="Y238">
        <v>729.98</v>
      </c>
      <c r="Z238">
        <v>0</v>
      </c>
      <c r="AA238">
        <v>0</v>
      </c>
      <c r="AB238">
        <v>0</v>
      </c>
      <c r="AC238">
        <v>0</v>
      </c>
      <c r="AD238">
        <v>1</v>
      </c>
      <c r="AE238">
        <v>0</v>
      </c>
      <c r="AF238" t="s">
        <v>3</v>
      </c>
      <c r="AG238">
        <v>3.15E-3</v>
      </c>
      <c r="AH238">
        <v>2</v>
      </c>
      <c r="AI238">
        <v>39486937</v>
      </c>
      <c r="AJ238">
        <v>242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ROW(Source!A137)</f>
        <v>137</v>
      </c>
      <c r="B239">
        <v>39486938</v>
      </c>
      <c r="C239">
        <v>39269911</v>
      </c>
      <c r="D239">
        <v>36867794</v>
      </c>
      <c r="E239">
        <v>1</v>
      </c>
      <c r="F239">
        <v>1</v>
      </c>
      <c r="G239">
        <v>1</v>
      </c>
      <c r="H239">
        <v>3</v>
      </c>
      <c r="I239" t="s">
        <v>1059</v>
      </c>
      <c r="J239" t="s">
        <v>1060</v>
      </c>
      <c r="K239" t="s">
        <v>1061</v>
      </c>
      <c r="L239">
        <v>1346</v>
      </c>
      <c r="N239">
        <v>1009</v>
      </c>
      <c r="O239" t="s">
        <v>260</v>
      </c>
      <c r="P239" t="s">
        <v>260</v>
      </c>
      <c r="Q239">
        <v>1</v>
      </c>
      <c r="X239">
        <v>2.8</v>
      </c>
      <c r="Y239">
        <v>35.700000000000003</v>
      </c>
      <c r="Z239">
        <v>0</v>
      </c>
      <c r="AA239">
        <v>0</v>
      </c>
      <c r="AB239">
        <v>0</v>
      </c>
      <c r="AC239">
        <v>0</v>
      </c>
      <c r="AD239">
        <v>1</v>
      </c>
      <c r="AE239">
        <v>0</v>
      </c>
      <c r="AF239" t="s">
        <v>3</v>
      </c>
      <c r="AG239">
        <v>2.8</v>
      </c>
      <c r="AH239">
        <v>2</v>
      </c>
      <c r="AI239">
        <v>39486938</v>
      </c>
      <c r="AJ239">
        <v>244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ROW(Source!A137)</f>
        <v>137</v>
      </c>
      <c r="B240">
        <v>39486939</v>
      </c>
      <c r="C240">
        <v>39269911</v>
      </c>
      <c r="D240">
        <v>36799065</v>
      </c>
      <c r="E240">
        <v>17</v>
      </c>
      <c r="F240">
        <v>1</v>
      </c>
      <c r="G240">
        <v>1</v>
      </c>
      <c r="H240">
        <v>3</v>
      </c>
      <c r="I240" t="s">
        <v>1062</v>
      </c>
      <c r="J240" t="s">
        <v>3</v>
      </c>
      <c r="K240" t="s">
        <v>1063</v>
      </c>
      <c r="L240">
        <v>1374</v>
      </c>
      <c r="N240">
        <v>1013</v>
      </c>
      <c r="O240" t="s">
        <v>1064</v>
      </c>
      <c r="P240" t="s">
        <v>1064</v>
      </c>
      <c r="Q240">
        <v>1</v>
      </c>
      <c r="X240">
        <v>26.82</v>
      </c>
      <c r="Y240">
        <v>1</v>
      </c>
      <c r="Z240">
        <v>0</v>
      </c>
      <c r="AA240">
        <v>0</v>
      </c>
      <c r="AB240">
        <v>0</v>
      </c>
      <c r="AC240">
        <v>0</v>
      </c>
      <c r="AD240">
        <v>1</v>
      </c>
      <c r="AE240">
        <v>0</v>
      </c>
      <c r="AF240" t="s">
        <v>3</v>
      </c>
      <c r="AG240">
        <v>26.82</v>
      </c>
      <c r="AH240">
        <v>2</v>
      </c>
      <c r="AI240">
        <v>39486939</v>
      </c>
      <c r="AJ240">
        <v>245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ROW(Source!A139)</f>
        <v>139</v>
      </c>
      <c r="B241">
        <v>39269927</v>
      </c>
      <c r="C241">
        <v>39269916</v>
      </c>
      <c r="D241">
        <v>37080781</v>
      </c>
      <c r="E241">
        <v>1</v>
      </c>
      <c r="F241">
        <v>1</v>
      </c>
      <c r="G241">
        <v>1</v>
      </c>
      <c r="H241">
        <v>1</v>
      </c>
      <c r="I241" t="s">
        <v>912</v>
      </c>
      <c r="J241" t="s">
        <v>3</v>
      </c>
      <c r="K241" t="s">
        <v>913</v>
      </c>
      <c r="L241">
        <v>1191</v>
      </c>
      <c r="N241">
        <v>1013</v>
      </c>
      <c r="O241" t="s">
        <v>878</v>
      </c>
      <c r="P241" t="s">
        <v>878</v>
      </c>
      <c r="Q241">
        <v>1</v>
      </c>
      <c r="X241">
        <v>70.64</v>
      </c>
      <c r="Y241">
        <v>0</v>
      </c>
      <c r="Z241">
        <v>0</v>
      </c>
      <c r="AA241">
        <v>0</v>
      </c>
      <c r="AB241">
        <v>9.92</v>
      </c>
      <c r="AC241">
        <v>0</v>
      </c>
      <c r="AD241">
        <v>1</v>
      </c>
      <c r="AE241">
        <v>1</v>
      </c>
      <c r="AF241" t="s">
        <v>3</v>
      </c>
      <c r="AG241">
        <v>70.64</v>
      </c>
      <c r="AH241">
        <v>2</v>
      </c>
      <c r="AI241">
        <v>39269917</v>
      </c>
      <c r="AJ241">
        <v>246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ROW(Source!A139)</f>
        <v>139</v>
      </c>
      <c r="B242">
        <v>39269928</v>
      </c>
      <c r="C242">
        <v>39269916</v>
      </c>
      <c r="D242">
        <v>37064876</v>
      </c>
      <c r="E242">
        <v>1</v>
      </c>
      <c r="F242">
        <v>1</v>
      </c>
      <c r="G242">
        <v>1</v>
      </c>
      <c r="H242">
        <v>1</v>
      </c>
      <c r="I242" t="s">
        <v>879</v>
      </c>
      <c r="J242" t="s">
        <v>3</v>
      </c>
      <c r="K242" t="s">
        <v>880</v>
      </c>
      <c r="L242">
        <v>1191</v>
      </c>
      <c r="N242">
        <v>1013</v>
      </c>
      <c r="O242" t="s">
        <v>878</v>
      </c>
      <c r="P242" t="s">
        <v>878</v>
      </c>
      <c r="Q242">
        <v>1</v>
      </c>
      <c r="X242">
        <v>1.75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1</v>
      </c>
      <c r="AE242">
        <v>2</v>
      </c>
      <c r="AF242" t="s">
        <v>3</v>
      </c>
      <c r="AG242">
        <v>1.75</v>
      </c>
      <c r="AH242">
        <v>2</v>
      </c>
      <c r="AI242">
        <v>39269918</v>
      </c>
      <c r="AJ242">
        <v>247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ROW(Source!A139)</f>
        <v>139</v>
      </c>
      <c r="B243">
        <v>39269929</v>
      </c>
      <c r="C243">
        <v>39269916</v>
      </c>
      <c r="D243">
        <v>36882159</v>
      </c>
      <c r="E243">
        <v>1</v>
      </c>
      <c r="F243">
        <v>1</v>
      </c>
      <c r="G243">
        <v>1</v>
      </c>
      <c r="H243">
        <v>2</v>
      </c>
      <c r="I243" t="s">
        <v>892</v>
      </c>
      <c r="J243" t="s">
        <v>893</v>
      </c>
      <c r="K243" t="s">
        <v>894</v>
      </c>
      <c r="L243">
        <v>1368</v>
      </c>
      <c r="N243">
        <v>1011</v>
      </c>
      <c r="O243" t="s">
        <v>884</v>
      </c>
      <c r="P243" t="s">
        <v>884</v>
      </c>
      <c r="Q243">
        <v>1</v>
      </c>
      <c r="X243">
        <v>0.88</v>
      </c>
      <c r="Y243">
        <v>0</v>
      </c>
      <c r="Z243">
        <v>111.99</v>
      </c>
      <c r="AA243">
        <v>13.5</v>
      </c>
      <c r="AB243">
        <v>0</v>
      </c>
      <c r="AC243">
        <v>0</v>
      </c>
      <c r="AD243">
        <v>1</v>
      </c>
      <c r="AE243">
        <v>0</v>
      </c>
      <c r="AF243" t="s">
        <v>3</v>
      </c>
      <c r="AG243">
        <v>0.88</v>
      </c>
      <c r="AH243">
        <v>2</v>
      </c>
      <c r="AI243">
        <v>39269919</v>
      </c>
      <c r="AJ243">
        <v>248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ROW(Source!A139)</f>
        <v>139</v>
      </c>
      <c r="B244">
        <v>39269930</v>
      </c>
      <c r="C244">
        <v>39269916</v>
      </c>
      <c r="D244">
        <v>36883554</v>
      </c>
      <c r="E244">
        <v>1</v>
      </c>
      <c r="F244">
        <v>1</v>
      </c>
      <c r="G244">
        <v>1</v>
      </c>
      <c r="H244">
        <v>2</v>
      </c>
      <c r="I244" t="s">
        <v>895</v>
      </c>
      <c r="J244" t="s">
        <v>896</v>
      </c>
      <c r="K244" t="s">
        <v>897</v>
      </c>
      <c r="L244">
        <v>1368</v>
      </c>
      <c r="N244">
        <v>1011</v>
      </c>
      <c r="O244" t="s">
        <v>884</v>
      </c>
      <c r="P244" t="s">
        <v>884</v>
      </c>
      <c r="Q244">
        <v>1</v>
      </c>
      <c r="X244">
        <v>0.87</v>
      </c>
      <c r="Y244">
        <v>0</v>
      </c>
      <c r="Z244">
        <v>65.709999999999994</v>
      </c>
      <c r="AA244">
        <v>11.6</v>
      </c>
      <c r="AB244">
        <v>0</v>
      </c>
      <c r="AC244">
        <v>0</v>
      </c>
      <c r="AD244">
        <v>1</v>
      </c>
      <c r="AE244">
        <v>0</v>
      </c>
      <c r="AF244" t="s">
        <v>3</v>
      </c>
      <c r="AG244">
        <v>0.87</v>
      </c>
      <c r="AH244">
        <v>2</v>
      </c>
      <c r="AI244">
        <v>39269920</v>
      </c>
      <c r="AJ244">
        <v>249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ROW(Source!A139)</f>
        <v>139</v>
      </c>
      <c r="B245">
        <v>39269931</v>
      </c>
      <c r="C245">
        <v>39269916</v>
      </c>
      <c r="D245">
        <v>36802094</v>
      </c>
      <c r="E245">
        <v>1</v>
      </c>
      <c r="F245">
        <v>1</v>
      </c>
      <c r="G245">
        <v>1</v>
      </c>
      <c r="H245">
        <v>3</v>
      </c>
      <c r="I245" t="s">
        <v>1044</v>
      </c>
      <c r="J245" t="s">
        <v>1045</v>
      </c>
      <c r="K245" t="s">
        <v>1046</v>
      </c>
      <c r="L245">
        <v>1346</v>
      </c>
      <c r="N245">
        <v>1009</v>
      </c>
      <c r="O245" t="s">
        <v>260</v>
      </c>
      <c r="P245" t="s">
        <v>260</v>
      </c>
      <c r="Q245">
        <v>1</v>
      </c>
      <c r="X245">
        <v>0.31</v>
      </c>
      <c r="Y245">
        <v>30.4</v>
      </c>
      <c r="Z245">
        <v>0</v>
      </c>
      <c r="AA245">
        <v>0</v>
      </c>
      <c r="AB245">
        <v>0</v>
      </c>
      <c r="AC245">
        <v>0</v>
      </c>
      <c r="AD245">
        <v>1</v>
      </c>
      <c r="AE245">
        <v>0</v>
      </c>
      <c r="AF245" t="s">
        <v>3</v>
      </c>
      <c r="AG245">
        <v>0.31</v>
      </c>
      <c r="AH245">
        <v>2</v>
      </c>
      <c r="AI245">
        <v>39269921</v>
      </c>
      <c r="AJ245">
        <v>250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ROW(Source!A139)</f>
        <v>139</v>
      </c>
      <c r="B246">
        <v>39269932</v>
      </c>
      <c r="C246">
        <v>39269916</v>
      </c>
      <c r="D246">
        <v>36804455</v>
      </c>
      <c r="E246">
        <v>1</v>
      </c>
      <c r="F246">
        <v>1</v>
      </c>
      <c r="G246">
        <v>1</v>
      </c>
      <c r="H246">
        <v>3</v>
      </c>
      <c r="I246" t="s">
        <v>1070</v>
      </c>
      <c r="J246" t="s">
        <v>1071</v>
      </c>
      <c r="K246" t="s">
        <v>1072</v>
      </c>
      <c r="L246">
        <v>1348</v>
      </c>
      <c r="N246">
        <v>1009</v>
      </c>
      <c r="O246" t="s">
        <v>219</v>
      </c>
      <c r="P246" t="s">
        <v>219</v>
      </c>
      <c r="Q246">
        <v>1000</v>
      </c>
      <c r="X246">
        <v>3.0599999999999998E-3</v>
      </c>
      <c r="Y246">
        <v>12430</v>
      </c>
      <c r="Z246">
        <v>0</v>
      </c>
      <c r="AA246">
        <v>0</v>
      </c>
      <c r="AB246">
        <v>0</v>
      </c>
      <c r="AC246">
        <v>0</v>
      </c>
      <c r="AD246">
        <v>1</v>
      </c>
      <c r="AE246">
        <v>0</v>
      </c>
      <c r="AF246" t="s">
        <v>3</v>
      </c>
      <c r="AG246">
        <v>3.0599999999999998E-3</v>
      </c>
      <c r="AH246">
        <v>2</v>
      </c>
      <c r="AI246">
        <v>39269922</v>
      </c>
      <c r="AJ246">
        <v>251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ROW(Source!A139)</f>
        <v>139</v>
      </c>
      <c r="B247">
        <v>39269933</v>
      </c>
      <c r="C247">
        <v>39269916</v>
      </c>
      <c r="D247">
        <v>36804580</v>
      </c>
      <c r="E247">
        <v>1</v>
      </c>
      <c r="F247">
        <v>1</v>
      </c>
      <c r="G247">
        <v>1</v>
      </c>
      <c r="H247">
        <v>3</v>
      </c>
      <c r="I247" t="s">
        <v>1047</v>
      </c>
      <c r="J247" t="s">
        <v>1048</v>
      </c>
      <c r="K247" t="s">
        <v>1049</v>
      </c>
      <c r="L247">
        <v>1355</v>
      </c>
      <c r="N247">
        <v>1010</v>
      </c>
      <c r="O247" t="s">
        <v>303</v>
      </c>
      <c r="P247" t="s">
        <v>303</v>
      </c>
      <c r="Q247">
        <v>100</v>
      </c>
      <c r="X247">
        <v>4.08</v>
      </c>
      <c r="Y247">
        <v>86</v>
      </c>
      <c r="Z247">
        <v>0</v>
      </c>
      <c r="AA247">
        <v>0</v>
      </c>
      <c r="AB247">
        <v>0</v>
      </c>
      <c r="AC247">
        <v>0</v>
      </c>
      <c r="AD247">
        <v>1</v>
      </c>
      <c r="AE247">
        <v>0</v>
      </c>
      <c r="AF247" t="s">
        <v>3</v>
      </c>
      <c r="AG247">
        <v>4.08</v>
      </c>
      <c r="AH247">
        <v>2</v>
      </c>
      <c r="AI247">
        <v>39269923</v>
      </c>
      <c r="AJ247">
        <v>252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ROW(Source!A139)</f>
        <v>139</v>
      </c>
      <c r="B248">
        <v>39269934</v>
      </c>
      <c r="C248">
        <v>39269916</v>
      </c>
      <c r="D248">
        <v>36855778</v>
      </c>
      <c r="E248">
        <v>1</v>
      </c>
      <c r="F248">
        <v>1</v>
      </c>
      <c r="G248">
        <v>1</v>
      </c>
      <c r="H248">
        <v>3</v>
      </c>
      <c r="I248" t="s">
        <v>1073</v>
      </c>
      <c r="J248" t="s">
        <v>1074</v>
      </c>
      <c r="K248" t="s">
        <v>1075</v>
      </c>
      <c r="L248">
        <v>1355</v>
      </c>
      <c r="N248">
        <v>1010</v>
      </c>
      <c r="O248" t="s">
        <v>303</v>
      </c>
      <c r="P248" t="s">
        <v>303</v>
      </c>
      <c r="Q248">
        <v>100</v>
      </c>
      <c r="X248">
        <v>1.02</v>
      </c>
      <c r="Y248">
        <v>100</v>
      </c>
      <c r="Z248">
        <v>0</v>
      </c>
      <c r="AA248">
        <v>0</v>
      </c>
      <c r="AB248">
        <v>0</v>
      </c>
      <c r="AC248">
        <v>0</v>
      </c>
      <c r="AD248">
        <v>1</v>
      </c>
      <c r="AE248">
        <v>0</v>
      </c>
      <c r="AF248" t="s">
        <v>3</v>
      </c>
      <c r="AG248">
        <v>1.02</v>
      </c>
      <c r="AH248">
        <v>2</v>
      </c>
      <c r="AI248">
        <v>39269924</v>
      </c>
      <c r="AJ248">
        <v>254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ROW(Source!A139)</f>
        <v>139</v>
      </c>
      <c r="B249">
        <v>39269935</v>
      </c>
      <c r="C249">
        <v>39269916</v>
      </c>
      <c r="D249">
        <v>36799065</v>
      </c>
      <c r="E249">
        <v>17</v>
      </c>
      <c r="F249">
        <v>1</v>
      </c>
      <c r="G249">
        <v>1</v>
      </c>
      <c r="H249">
        <v>3</v>
      </c>
      <c r="I249" t="s">
        <v>1062</v>
      </c>
      <c r="J249" t="s">
        <v>3</v>
      </c>
      <c r="K249" t="s">
        <v>1063</v>
      </c>
      <c r="L249">
        <v>1374</v>
      </c>
      <c r="N249">
        <v>1013</v>
      </c>
      <c r="O249" t="s">
        <v>1064</v>
      </c>
      <c r="P249" t="s">
        <v>1064</v>
      </c>
      <c r="Q249">
        <v>1</v>
      </c>
      <c r="X249">
        <v>14.02</v>
      </c>
      <c r="Y249">
        <v>1</v>
      </c>
      <c r="Z249">
        <v>0</v>
      </c>
      <c r="AA249">
        <v>0</v>
      </c>
      <c r="AB249">
        <v>0</v>
      </c>
      <c r="AC249">
        <v>0</v>
      </c>
      <c r="AD249">
        <v>1</v>
      </c>
      <c r="AE249">
        <v>0</v>
      </c>
      <c r="AF249" t="s">
        <v>3</v>
      </c>
      <c r="AG249">
        <v>14.02</v>
      </c>
      <c r="AH249">
        <v>2</v>
      </c>
      <c r="AI249">
        <v>39269925</v>
      </c>
      <c r="AJ249">
        <v>255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ROW(Source!A163)</f>
        <v>163</v>
      </c>
      <c r="B250">
        <v>39269989</v>
      </c>
      <c r="C250">
        <v>39269971</v>
      </c>
      <c r="D250">
        <v>37064978</v>
      </c>
      <c r="E250">
        <v>1</v>
      </c>
      <c r="F250">
        <v>1</v>
      </c>
      <c r="G250">
        <v>1</v>
      </c>
      <c r="H250">
        <v>1</v>
      </c>
      <c r="I250" t="s">
        <v>1076</v>
      </c>
      <c r="J250" t="s">
        <v>3</v>
      </c>
      <c r="K250" t="s">
        <v>1077</v>
      </c>
      <c r="L250">
        <v>1191</v>
      </c>
      <c r="N250">
        <v>1013</v>
      </c>
      <c r="O250" t="s">
        <v>878</v>
      </c>
      <c r="P250" t="s">
        <v>878</v>
      </c>
      <c r="Q250">
        <v>1</v>
      </c>
      <c r="X250">
        <v>5.15</v>
      </c>
      <c r="Y250">
        <v>0</v>
      </c>
      <c r="Z250">
        <v>0</v>
      </c>
      <c r="AA250">
        <v>0</v>
      </c>
      <c r="AB250">
        <v>8.86</v>
      </c>
      <c r="AC250">
        <v>0</v>
      </c>
      <c r="AD250">
        <v>1</v>
      </c>
      <c r="AE250">
        <v>1</v>
      </c>
      <c r="AF250" t="s">
        <v>3</v>
      </c>
      <c r="AG250">
        <v>5.15</v>
      </c>
      <c r="AH250">
        <v>2</v>
      </c>
      <c r="AI250">
        <v>39269972</v>
      </c>
      <c r="AJ250">
        <v>260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ROW(Source!A163)</f>
        <v>163</v>
      </c>
      <c r="B251">
        <v>39269990</v>
      </c>
      <c r="C251">
        <v>39269971</v>
      </c>
      <c r="D251">
        <v>37064876</v>
      </c>
      <c r="E251">
        <v>1</v>
      </c>
      <c r="F251">
        <v>1</v>
      </c>
      <c r="G251">
        <v>1</v>
      </c>
      <c r="H251">
        <v>1</v>
      </c>
      <c r="I251" t="s">
        <v>879</v>
      </c>
      <c r="J251" t="s">
        <v>3</v>
      </c>
      <c r="K251" t="s">
        <v>880</v>
      </c>
      <c r="L251">
        <v>1191</v>
      </c>
      <c r="N251">
        <v>1013</v>
      </c>
      <c r="O251" t="s">
        <v>878</v>
      </c>
      <c r="P251" t="s">
        <v>878</v>
      </c>
      <c r="Q251">
        <v>1</v>
      </c>
      <c r="X251">
        <v>7.0000000000000007E-2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1</v>
      </c>
      <c r="AE251">
        <v>2</v>
      </c>
      <c r="AF251" t="s">
        <v>3</v>
      </c>
      <c r="AG251">
        <v>7.0000000000000007E-2</v>
      </c>
      <c r="AH251">
        <v>2</v>
      </c>
      <c r="AI251">
        <v>39269973</v>
      </c>
      <c r="AJ251">
        <v>261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ROW(Source!A163)</f>
        <v>163</v>
      </c>
      <c r="B252">
        <v>39269991</v>
      </c>
      <c r="C252">
        <v>39269971</v>
      </c>
      <c r="D252">
        <v>36882159</v>
      </c>
      <c r="E252">
        <v>1</v>
      </c>
      <c r="F252">
        <v>1</v>
      </c>
      <c r="G252">
        <v>1</v>
      </c>
      <c r="H252">
        <v>2</v>
      </c>
      <c r="I252" t="s">
        <v>892</v>
      </c>
      <c r="J252" t="s">
        <v>893</v>
      </c>
      <c r="K252" t="s">
        <v>894</v>
      </c>
      <c r="L252">
        <v>1368</v>
      </c>
      <c r="N252">
        <v>1011</v>
      </c>
      <c r="O252" t="s">
        <v>884</v>
      </c>
      <c r="P252" t="s">
        <v>884</v>
      </c>
      <c r="Q252">
        <v>1</v>
      </c>
      <c r="X252">
        <v>0.04</v>
      </c>
      <c r="Y252">
        <v>0</v>
      </c>
      <c r="Z252">
        <v>111.99</v>
      </c>
      <c r="AA252">
        <v>13.5</v>
      </c>
      <c r="AB252">
        <v>0</v>
      </c>
      <c r="AC252">
        <v>0</v>
      </c>
      <c r="AD252">
        <v>1</v>
      </c>
      <c r="AE252">
        <v>0</v>
      </c>
      <c r="AF252" t="s">
        <v>3</v>
      </c>
      <c r="AG252">
        <v>0.04</v>
      </c>
      <c r="AH252">
        <v>2</v>
      </c>
      <c r="AI252">
        <v>39269974</v>
      </c>
      <c r="AJ252">
        <v>262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ROW(Source!A163)</f>
        <v>163</v>
      </c>
      <c r="B253">
        <v>39269992</v>
      </c>
      <c r="C253">
        <v>39269971</v>
      </c>
      <c r="D253">
        <v>36883554</v>
      </c>
      <c r="E253">
        <v>1</v>
      </c>
      <c r="F253">
        <v>1</v>
      </c>
      <c r="G253">
        <v>1</v>
      </c>
      <c r="H253">
        <v>2</v>
      </c>
      <c r="I253" t="s">
        <v>895</v>
      </c>
      <c r="J253" t="s">
        <v>896</v>
      </c>
      <c r="K253" t="s">
        <v>897</v>
      </c>
      <c r="L253">
        <v>1368</v>
      </c>
      <c r="N253">
        <v>1011</v>
      </c>
      <c r="O253" t="s">
        <v>884</v>
      </c>
      <c r="P253" t="s">
        <v>884</v>
      </c>
      <c r="Q253">
        <v>1</v>
      </c>
      <c r="X253">
        <v>0.03</v>
      </c>
      <c r="Y253">
        <v>0</v>
      </c>
      <c r="Z253">
        <v>65.709999999999994</v>
      </c>
      <c r="AA253">
        <v>11.6</v>
      </c>
      <c r="AB253">
        <v>0</v>
      </c>
      <c r="AC253">
        <v>0</v>
      </c>
      <c r="AD253">
        <v>1</v>
      </c>
      <c r="AE253">
        <v>0</v>
      </c>
      <c r="AF253" t="s">
        <v>3</v>
      </c>
      <c r="AG253">
        <v>0.03</v>
      </c>
      <c r="AH253">
        <v>2</v>
      </c>
      <c r="AI253">
        <v>39269975</v>
      </c>
      <c r="AJ253">
        <v>263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ROW(Source!A163)</f>
        <v>163</v>
      </c>
      <c r="B254">
        <v>39269993</v>
      </c>
      <c r="C254">
        <v>39269971</v>
      </c>
      <c r="D254">
        <v>36883858</v>
      </c>
      <c r="E254">
        <v>1</v>
      </c>
      <c r="F254">
        <v>1</v>
      </c>
      <c r="G254">
        <v>1</v>
      </c>
      <c r="H254">
        <v>2</v>
      </c>
      <c r="I254" t="s">
        <v>898</v>
      </c>
      <c r="J254" t="s">
        <v>899</v>
      </c>
      <c r="K254" t="s">
        <v>900</v>
      </c>
      <c r="L254">
        <v>1368</v>
      </c>
      <c r="N254">
        <v>1011</v>
      </c>
      <c r="O254" t="s">
        <v>884</v>
      </c>
      <c r="P254" t="s">
        <v>884</v>
      </c>
      <c r="Q254">
        <v>1</v>
      </c>
      <c r="X254">
        <v>0.23</v>
      </c>
      <c r="Y254">
        <v>0</v>
      </c>
      <c r="Z254">
        <v>8.1</v>
      </c>
      <c r="AA254">
        <v>0</v>
      </c>
      <c r="AB254">
        <v>0</v>
      </c>
      <c r="AC254">
        <v>0</v>
      </c>
      <c r="AD254">
        <v>1</v>
      </c>
      <c r="AE254">
        <v>0</v>
      </c>
      <c r="AF254" t="s">
        <v>3</v>
      </c>
      <c r="AG254">
        <v>0.23</v>
      </c>
      <c r="AH254">
        <v>2</v>
      </c>
      <c r="AI254">
        <v>39269976</v>
      </c>
      <c r="AJ254">
        <v>264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ROW(Source!A163)</f>
        <v>163</v>
      </c>
      <c r="B255">
        <v>39269994</v>
      </c>
      <c r="C255">
        <v>39269971</v>
      </c>
      <c r="D255">
        <v>36884589</v>
      </c>
      <c r="E255">
        <v>1</v>
      </c>
      <c r="F255">
        <v>1</v>
      </c>
      <c r="G255">
        <v>1</v>
      </c>
      <c r="H255">
        <v>2</v>
      </c>
      <c r="I255" t="s">
        <v>1078</v>
      </c>
      <c r="J255" t="s">
        <v>1079</v>
      </c>
      <c r="K255" t="s">
        <v>1080</v>
      </c>
      <c r="L255">
        <v>1368</v>
      </c>
      <c r="N255">
        <v>1011</v>
      </c>
      <c r="O255" t="s">
        <v>884</v>
      </c>
      <c r="P255" t="s">
        <v>884</v>
      </c>
      <c r="Q255">
        <v>1</v>
      </c>
      <c r="X255">
        <v>0.53</v>
      </c>
      <c r="Y255">
        <v>0</v>
      </c>
      <c r="Z255">
        <v>2.36</v>
      </c>
      <c r="AA255">
        <v>0</v>
      </c>
      <c r="AB255">
        <v>0</v>
      </c>
      <c r="AC255">
        <v>0</v>
      </c>
      <c r="AD255">
        <v>1</v>
      </c>
      <c r="AE255">
        <v>0</v>
      </c>
      <c r="AF255" t="s">
        <v>3</v>
      </c>
      <c r="AG255">
        <v>0.53</v>
      </c>
      <c r="AH255">
        <v>2</v>
      </c>
      <c r="AI255">
        <v>39269977</v>
      </c>
      <c r="AJ255">
        <v>265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ROW(Source!A163)</f>
        <v>163</v>
      </c>
      <c r="B256">
        <v>39269995</v>
      </c>
      <c r="C256">
        <v>39269971</v>
      </c>
      <c r="D256">
        <v>36803256</v>
      </c>
      <c r="E256">
        <v>1</v>
      </c>
      <c r="F256">
        <v>1</v>
      </c>
      <c r="G256">
        <v>1</v>
      </c>
      <c r="H256">
        <v>3</v>
      </c>
      <c r="I256" t="s">
        <v>914</v>
      </c>
      <c r="J256" t="s">
        <v>915</v>
      </c>
      <c r="K256" t="s">
        <v>916</v>
      </c>
      <c r="L256">
        <v>1348</v>
      </c>
      <c r="N256">
        <v>1009</v>
      </c>
      <c r="O256" t="s">
        <v>219</v>
      </c>
      <c r="P256" t="s">
        <v>219</v>
      </c>
      <c r="Q256">
        <v>1000</v>
      </c>
      <c r="X256">
        <v>1.2E-4</v>
      </c>
      <c r="Y256">
        <v>10315.01</v>
      </c>
      <c r="Z256">
        <v>0</v>
      </c>
      <c r="AA256">
        <v>0</v>
      </c>
      <c r="AB256">
        <v>0</v>
      </c>
      <c r="AC256">
        <v>0</v>
      </c>
      <c r="AD256">
        <v>1</v>
      </c>
      <c r="AE256">
        <v>0</v>
      </c>
      <c r="AF256" t="s">
        <v>3</v>
      </c>
      <c r="AG256">
        <v>1.2E-4</v>
      </c>
      <c r="AH256">
        <v>2</v>
      </c>
      <c r="AI256">
        <v>39269978</v>
      </c>
      <c r="AJ256">
        <v>266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ROW(Source!A163)</f>
        <v>163</v>
      </c>
      <c r="B257">
        <v>39269996</v>
      </c>
      <c r="C257">
        <v>39269971</v>
      </c>
      <c r="D257">
        <v>36804441</v>
      </c>
      <c r="E257">
        <v>1</v>
      </c>
      <c r="F257">
        <v>1</v>
      </c>
      <c r="G257">
        <v>1</v>
      </c>
      <c r="H257">
        <v>3</v>
      </c>
      <c r="I257" t="s">
        <v>1081</v>
      </c>
      <c r="J257" t="s">
        <v>1082</v>
      </c>
      <c r="K257" t="s">
        <v>1083</v>
      </c>
      <c r="L257">
        <v>1346</v>
      </c>
      <c r="N257">
        <v>1009</v>
      </c>
      <c r="O257" t="s">
        <v>260</v>
      </c>
      <c r="P257" t="s">
        <v>260</v>
      </c>
      <c r="Q257">
        <v>1</v>
      </c>
      <c r="X257">
        <v>0.23780000000000001</v>
      </c>
      <c r="Y257">
        <v>25.76</v>
      </c>
      <c r="Z257">
        <v>0</v>
      </c>
      <c r="AA257">
        <v>0</v>
      </c>
      <c r="AB257">
        <v>0</v>
      </c>
      <c r="AC257">
        <v>0</v>
      </c>
      <c r="AD257">
        <v>1</v>
      </c>
      <c r="AE257">
        <v>0</v>
      </c>
      <c r="AF257" t="s">
        <v>3</v>
      </c>
      <c r="AG257">
        <v>0.23780000000000001</v>
      </c>
      <c r="AH257">
        <v>2</v>
      </c>
      <c r="AI257">
        <v>39269979</v>
      </c>
      <c r="AJ257">
        <v>267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ROW(Source!A163)</f>
        <v>163</v>
      </c>
      <c r="B258">
        <v>39269997</v>
      </c>
      <c r="C258">
        <v>39269971</v>
      </c>
      <c r="D258">
        <v>36823298</v>
      </c>
      <c r="E258">
        <v>1</v>
      </c>
      <c r="F258">
        <v>1</v>
      </c>
      <c r="G258">
        <v>1</v>
      </c>
      <c r="H258">
        <v>3</v>
      </c>
      <c r="I258" t="s">
        <v>1084</v>
      </c>
      <c r="J258" t="s">
        <v>1085</v>
      </c>
      <c r="K258" t="s">
        <v>1086</v>
      </c>
      <c r="L258">
        <v>1346</v>
      </c>
      <c r="N258">
        <v>1009</v>
      </c>
      <c r="O258" t="s">
        <v>260</v>
      </c>
      <c r="P258" t="s">
        <v>260</v>
      </c>
      <c r="Q258">
        <v>1</v>
      </c>
      <c r="X258">
        <v>3</v>
      </c>
      <c r="Y258">
        <v>12.6</v>
      </c>
      <c r="Z258">
        <v>0</v>
      </c>
      <c r="AA258">
        <v>0</v>
      </c>
      <c r="AB258">
        <v>0</v>
      </c>
      <c r="AC258">
        <v>0</v>
      </c>
      <c r="AD258">
        <v>1</v>
      </c>
      <c r="AE258">
        <v>0</v>
      </c>
      <c r="AF258" t="s">
        <v>3</v>
      </c>
      <c r="AG258">
        <v>3</v>
      </c>
      <c r="AH258">
        <v>2</v>
      </c>
      <c r="AI258">
        <v>39269980</v>
      </c>
      <c r="AJ258">
        <v>268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ROW(Source!A163)</f>
        <v>163</v>
      </c>
      <c r="B259">
        <v>39269998</v>
      </c>
      <c r="C259">
        <v>39269971</v>
      </c>
      <c r="D259">
        <v>36825911</v>
      </c>
      <c r="E259">
        <v>1</v>
      </c>
      <c r="F259">
        <v>1</v>
      </c>
      <c r="G259">
        <v>1</v>
      </c>
      <c r="H259">
        <v>3</v>
      </c>
      <c r="I259" t="s">
        <v>1087</v>
      </c>
      <c r="J259" t="s">
        <v>1088</v>
      </c>
      <c r="K259" t="s">
        <v>1089</v>
      </c>
      <c r="L259">
        <v>1348</v>
      </c>
      <c r="N259">
        <v>1009</v>
      </c>
      <c r="O259" t="s">
        <v>219</v>
      </c>
      <c r="P259" t="s">
        <v>219</v>
      </c>
      <c r="Q259">
        <v>1000</v>
      </c>
      <c r="X259">
        <v>7.0000000000000001E-3</v>
      </c>
      <c r="Y259">
        <v>6834.81</v>
      </c>
      <c r="Z259">
        <v>0</v>
      </c>
      <c r="AA259">
        <v>0</v>
      </c>
      <c r="AB259">
        <v>0</v>
      </c>
      <c r="AC259">
        <v>0</v>
      </c>
      <c r="AD259">
        <v>1</v>
      </c>
      <c r="AE259">
        <v>0</v>
      </c>
      <c r="AF259" t="s">
        <v>3</v>
      </c>
      <c r="AG259">
        <v>7.0000000000000001E-3</v>
      </c>
      <c r="AH259">
        <v>2</v>
      </c>
      <c r="AI259">
        <v>39269981</v>
      </c>
      <c r="AJ259">
        <v>269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ROW(Source!A163)</f>
        <v>163</v>
      </c>
      <c r="B260">
        <v>39269999</v>
      </c>
      <c r="C260">
        <v>39269971</v>
      </c>
      <c r="D260">
        <v>36837948</v>
      </c>
      <c r="E260">
        <v>1</v>
      </c>
      <c r="F260">
        <v>1</v>
      </c>
      <c r="G260">
        <v>1</v>
      </c>
      <c r="H260">
        <v>3</v>
      </c>
      <c r="I260" t="s">
        <v>1090</v>
      </c>
      <c r="J260" t="s">
        <v>1091</v>
      </c>
      <c r="K260" t="s">
        <v>1092</v>
      </c>
      <c r="L260">
        <v>1348</v>
      </c>
      <c r="N260">
        <v>1009</v>
      </c>
      <c r="O260" t="s">
        <v>219</v>
      </c>
      <c r="P260" t="s">
        <v>219</v>
      </c>
      <c r="Q260">
        <v>1000</v>
      </c>
      <c r="X260">
        <v>1.0000000000000001E-5</v>
      </c>
      <c r="Y260">
        <v>15620</v>
      </c>
      <c r="Z260">
        <v>0</v>
      </c>
      <c r="AA260">
        <v>0</v>
      </c>
      <c r="AB260">
        <v>0</v>
      </c>
      <c r="AC260">
        <v>0</v>
      </c>
      <c r="AD260">
        <v>1</v>
      </c>
      <c r="AE260">
        <v>0</v>
      </c>
      <c r="AF260" t="s">
        <v>3</v>
      </c>
      <c r="AG260">
        <v>1.0000000000000001E-5</v>
      </c>
      <c r="AH260">
        <v>2</v>
      </c>
      <c r="AI260">
        <v>39269982</v>
      </c>
      <c r="AJ260">
        <v>270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ROW(Source!A163)</f>
        <v>163</v>
      </c>
      <c r="B261">
        <v>39270000</v>
      </c>
      <c r="C261">
        <v>39269971</v>
      </c>
      <c r="D261">
        <v>36838583</v>
      </c>
      <c r="E261">
        <v>1</v>
      </c>
      <c r="F261">
        <v>1</v>
      </c>
      <c r="G261">
        <v>1</v>
      </c>
      <c r="H261">
        <v>3</v>
      </c>
      <c r="I261" t="s">
        <v>1093</v>
      </c>
      <c r="J261" t="s">
        <v>1094</v>
      </c>
      <c r="K261" t="s">
        <v>1095</v>
      </c>
      <c r="L261">
        <v>1348</v>
      </c>
      <c r="N261">
        <v>1009</v>
      </c>
      <c r="O261" t="s">
        <v>219</v>
      </c>
      <c r="P261" t="s">
        <v>219</v>
      </c>
      <c r="Q261">
        <v>1000</v>
      </c>
      <c r="X261">
        <v>2.0000000000000002E-5</v>
      </c>
      <c r="Y261">
        <v>28300.400000000001</v>
      </c>
      <c r="Z261">
        <v>0</v>
      </c>
      <c r="AA261">
        <v>0</v>
      </c>
      <c r="AB261">
        <v>0</v>
      </c>
      <c r="AC261">
        <v>0</v>
      </c>
      <c r="AD261">
        <v>1</v>
      </c>
      <c r="AE261">
        <v>0</v>
      </c>
      <c r="AF261" t="s">
        <v>3</v>
      </c>
      <c r="AG261">
        <v>2.0000000000000002E-5</v>
      </c>
      <c r="AH261">
        <v>2</v>
      </c>
      <c r="AI261">
        <v>39269983</v>
      </c>
      <c r="AJ261">
        <v>271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ROW(Source!A163)</f>
        <v>163</v>
      </c>
      <c r="B262">
        <v>39270001</v>
      </c>
      <c r="C262">
        <v>39269971</v>
      </c>
      <c r="D262">
        <v>36839146</v>
      </c>
      <c r="E262">
        <v>1</v>
      </c>
      <c r="F262">
        <v>1</v>
      </c>
      <c r="G262">
        <v>1</v>
      </c>
      <c r="H262">
        <v>3</v>
      </c>
      <c r="I262" t="s">
        <v>1096</v>
      </c>
      <c r="J262" t="s">
        <v>1097</v>
      </c>
      <c r="K262" t="s">
        <v>1098</v>
      </c>
      <c r="L262">
        <v>1348</v>
      </c>
      <c r="N262">
        <v>1009</v>
      </c>
      <c r="O262" t="s">
        <v>219</v>
      </c>
      <c r="P262" t="s">
        <v>219</v>
      </c>
      <c r="Q262">
        <v>1000</v>
      </c>
      <c r="X262">
        <v>1.0000000000000001E-5</v>
      </c>
      <c r="Y262">
        <v>9420</v>
      </c>
      <c r="Z262">
        <v>0</v>
      </c>
      <c r="AA262">
        <v>0</v>
      </c>
      <c r="AB262">
        <v>0</v>
      </c>
      <c r="AC262">
        <v>0</v>
      </c>
      <c r="AD262">
        <v>1</v>
      </c>
      <c r="AE262">
        <v>0</v>
      </c>
      <c r="AF262" t="s">
        <v>3</v>
      </c>
      <c r="AG262">
        <v>1.0000000000000001E-5</v>
      </c>
      <c r="AH262">
        <v>2</v>
      </c>
      <c r="AI262">
        <v>39269984</v>
      </c>
      <c r="AJ262">
        <v>272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ROW(Source!A163)</f>
        <v>163</v>
      </c>
      <c r="B263">
        <v>39270002</v>
      </c>
      <c r="C263">
        <v>39269971</v>
      </c>
      <c r="D263">
        <v>36839186</v>
      </c>
      <c r="E263">
        <v>1</v>
      </c>
      <c r="F263">
        <v>1</v>
      </c>
      <c r="G263">
        <v>1</v>
      </c>
      <c r="H263">
        <v>3</v>
      </c>
      <c r="I263" t="s">
        <v>1099</v>
      </c>
      <c r="J263" t="s">
        <v>1100</v>
      </c>
      <c r="K263" t="s">
        <v>1101</v>
      </c>
      <c r="L263">
        <v>1348</v>
      </c>
      <c r="N263">
        <v>1009</v>
      </c>
      <c r="O263" t="s">
        <v>219</v>
      </c>
      <c r="P263" t="s">
        <v>219</v>
      </c>
      <c r="Q263">
        <v>1000</v>
      </c>
      <c r="X263">
        <v>1.0000000000000001E-5</v>
      </c>
      <c r="Y263">
        <v>6667</v>
      </c>
      <c r="Z263">
        <v>0</v>
      </c>
      <c r="AA263">
        <v>0</v>
      </c>
      <c r="AB263">
        <v>0</v>
      </c>
      <c r="AC263">
        <v>0</v>
      </c>
      <c r="AD263">
        <v>1</v>
      </c>
      <c r="AE263">
        <v>0</v>
      </c>
      <c r="AF263" t="s">
        <v>3</v>
      </c>
      <c r="AG263">
        <v>1.0000000000000001E-5</v>
      </c>
      <c r="AH263">
        <v>2</v>
      </c>
      <c r="AI263">
        <v>39269985</v>
      </c>
      <c r="AJ263">
        <v>273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ROW(Source!A163)</f>
        <v>163</v>
      </c>
      <c r="B264">
        <v>39270003</v>
      </c>
      <c r="C264">
        <v>39269971</v>
      </c>
      <c r="D264">
        <v>36871182</v>
      </c>
      <c r="E264">
        <v>1</v>
      </c>
      <c r="F264">
        <v>1</v>
      </c>
      <c r="G264">
        <v>1</v>
      </c>
      <c r="H264">
        <v>3</v>
      </c>
      <c r="I264" t="s">
        <v>1102</v>
      </c>
      <c r="J264" t="s">
        <v>1103</v>
      </c>
      <c r="K264" t="s">
        <v>1104</v>
      </c>
      <c r="L264">
        <v>1354</v>
      </c>
      <c r="N264">
        <v>1010</v>
      </c>
      <c r="O264" t="s">
        <v>94</v>
      </c>
      <c r="P264" t="s">
        <v>94</v>
      </c>
      <c r="Q264">
        <v>1</v>
      </c>
      <c r="X264">
        <v>10</v>
      </c>
      <c r="Y264">
        <v>0.27</v>
      </c>
      <c r="Z264">
        <v>0</v>
      </c>
      <c r="AA264">
        <v>0</v>
      </c>
      <c r="AB264">
        <v>0</v>
      </c>
      <c r="AC264">
        <v>0</v>
      </c>
      <c r="AD264">
        <v>1</v>
      </c>
      <c r="AE264">
        <v>0</v>
      </c>
      <c r="AF264" t="s">
        <v>3</v>
      </c>
      <c r="AG264">
        <v>10</v>
      </c>
      <c r="AH264">
        <v>2</v>
      </c>
      <c r="AI264">
        <v>39269986</v>
      </c>
      <c r="AJ264">
        <v>274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ROW(Source!A163)</f>
        <v>163</v>
      </c>
      <c r="B265">
        <v>39270004</v>
      </c>
      <c r="C265">
        <v>39269971</v>
      </c>
      <c r="D265">
        <v>36799065</v>
      </c>
      <c r="E265">
        <v>17</v>
      </c>
      <c r="F265">
        <v>1</v>
      </c>
      <c r="G265">
        <v>1</v>
      </c>
      <c r="H265">
        <v>3</v>
      </c>
      <c r="I265" t="s">
        <v>1062</v>
      </c>
      <c r="J265" t="s">
        <v>3</v>
      </c>
      <c r="K265" t="s">
        <v>1063</v>
      </c>
      <c r="L265">
        <v>1374</v>
      </c>
      <c r="N265">
        <v>1013</v>
      </c>
      <c r="O265" t="s">
        <v>1064</v>
      </c>
      <c r="P265" t="s">
        <v>1064</v>
      </c>
      <c r="Q265">
        <v>1</v>
      </c>
      <c r="X265">
        <v>0.91</v>
      </c>
      <c r="Y265">
        <v>1</v>
      </c>
      <c r="Z265">
        <v>0</v>
      </c>
      <c r="AA265">
        <v>0</v>
      </c>
      <c r="AB265">
        <v>0</v>
      </c>
      <c r="AC265">
        <v>0</v>
      </c>
      <c r="AD265">
        <v>1</v>
      </c>
      <c r="AE265">
        <v>0</v>
      </c>
      <c r="AF265" t="s">
        <v>3</v>
      </c>
      <c r="AG265">
        <v>0.91</v>
      </c>
      <c r="AH265">
        <v>2</v>
      </c>
      <c r="AI265">
        <v>39269987</v>
      </c>
      <c r="AJ265">
        <v>276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ROW(Source!A165)</f>
        <v>165</v>
      </c>
      <c r="B266">
        <v>39270023</v>
      </c>
      <c r="C266">
        <v>39270006</v>
      </c>
      <c r="D266">
        <v>37064878</v>
      </c>
      <c r="E266">
        <v>1</v>
      </c>
      <c r="F266">
        <v>1</v>
      </c>
      <c r="G266">
        <v>1</v>
      </c>
      <c r="H266">
        <v>1</v>
      </c>
      <c r="I266" t="s">
        <v>940</v>
      </c>
      <c r="J266" t="s">
        <v>3</v>
      </c>
      <c r="K266" t="s">
        <v>941</v>
      </c>
      <c r="L266">
        <v>1191</v>
      </c>
      <c r="N266">
        <v>1013</v>
      </c>
      <c r="O266" t="s">
        <v>878</v>
      </c>
      <c r="P266" t="s">
        <v>878</v>
      </c>
      <c r="Q266">
        <v>1</v>
      </c>
      <c r="X266">
        <v>3.31</v>
      </c>
      <c r="Y266">
        <v>0</v>
      </c>
      <c r="Z266">
        <v>0</v>
      </c>
      <c r="AA266">
        <v>0</v>
      </c>
      <c r="AB266">
        <v>9.4</v>
      </c>
      <c r="AC266">
        <v>0</v>
      </c>
      <c r="AD266">
        <v>1</v>
      </c>
      <c r="AE266">
        <v>1</v>
      </c>
      <c r="AF266" t="s">
        <v>3</v>
      </c>
      <c r="AG266">
        <v>3.31</v>
      </c>
      <c r="AH266">
        <v>2</v>
      </c>
      <c r="AI266">
        <v>39270007</v>
      </c>
      <c r="AJ266">
        <v>277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ROW(Source!A165)</f>
        <v>165</v>
      </c>
      <c r="B267">
        <v>39270024</v>
      </c>
      <c r="C267">
        <v>39270006</v>
      </c>
      <c r="D267">
        <v>36883858</v>
      </c>
      <c r="E267">
        <v>1</v>
      </c>
      <c r="F267">
        <v>1</v>
      </c>
      <c r="G267">
        <v>1</v>
      </c>
      <c r="H267">
        <v>2</v>
      </c>
      <c r="I267" t="s">
        <v>898</v>
      </c>
      <c r="J267" t="s">
        <v>899</v>
      </c>
      <c r="K267" t="s">
        <v>900</v>
      </c>
      <c r="L267">
        <v>1368</v>
      </c>
      <c r="N267">
        <v>1011</v>
      </c>
      <c r="O267" t="s">
        <v>884</v>
      </c>
      <c r="P267" t="s">
        <v>884</v>
      </c>
      <c r="Q267">
        <v>1</v>
      </c>
      <c r="X267">
        <v>0.25</v>
      </c>
      <c r="Y267">
        <v>0</v>
      </c>
      <c r="Z267">
        <v>8.1</v>
      </c>
      <c r="AA267">
        <v>0</v>
      </c>
      <c r="AB267">
        <v>0</v>
      </c>
      <c r="AC267">
        <v>0</v>
      </c>
      <c r="AD267">
        <v>1</v>
      </c>
      <c r="AE267">
        <v>0</v>
      </c>
      <c r="AF267" t="s">
        <v>3</v>
      </c>
      <c r="AG267">
        <v>0.25</v>
      </c>
      <c r="AH267">
        <v>2</v>
      </c>
      <c r="AI267">
        <v>39270008</v>
      </c>
      <c r="AJ267">
        <v>278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ROW(Source!A165)</f>
        <v>165</v>
      </c>
      <c r="B268">
        <v>39270025</v>
      </c>
      <c r="C268">
        <v>39270006</v>
      </c>
      <c r="D268">
        <v>36800043</v>
      </c>
      <c r="E268">
        <v>1</v>
      </c>
      <c r="F268">
        <v>1</v>
      </c>
      <c r="G268">
        <v>1</v>
      </c>
      <c r="H268">
        <v>3</v>
      </c>
      <c r="I268" t="s">
        <v>1105</v>
      </c>
      <c r="J268" t="s">
        <v>1106</v>
      </c>
      <c r="K268" t="s">
        <v>1107</v>
      </c>
      <c r="L268">
        <v>1346</v>
      </c>
      <c r="N268">
        <v>1009</v>
      </c>
      <c r="O268" t="s">
        <v>260</v>
      </c>
      <c r="P268" t="s">
        <v>260</v>
      </c>
      <c r="Q268">
        <v>1</v>
      </c>
      <c r="X268">
        <v>0.02</v>
      </c>
      <c r="Y268">
        <v>44.97</v>
      </c>
      <c r="Z268">
        <v>0</v>
      </c>
      <c r="AA268">
        <v>0</v>
      </c>
      <c r="AB268">
        <v>0</v>
      </c>
      <c r="AC268">
        <v>0</v>
      </c>
      <c r="AD268">
        <v>1</v>
      </c>
      <c r="AE268">
        <v>0</v>
      </c>
      <c r="AF268" t="s">
        <v>3</v>
      </c>
      <c r="AG268">
        <v>0.02</v>
      </c>
      <c r="AH268">
        <v>2</v>
      </c>
      <c r="AI268">
        <v>39270009</v>
      </c>
      <c r="AJ268">
        <v>279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ROW(Source!A165)</f>
        <v>165</v>
      </c>
      <c r="B269">
        <v>39270026</v>
      </c>
      <c r="C269">
        <v>39270006</v>
      </c>
      <c r="D269">
        <v>36801775</v>
      </c>
      <c r="E269">
        <v>1</v>
      </c>
      <c r="F269">
        <v>1</v>
      </c>
      <c r="G269">
        <v>1</v>
      </c>
      <c r="H269">
        <v>3</v>
      </c>
      <c r="I269" t="s">
        <v>1108</v>
      </c>
      <c r="J269" t="s">
        <v>1109</v>
      </c>
      <c r="K269" t="s">
        <v>1110</v>
      </c>
      <c r="L269">
        <v>1346</v>
      </c>
      <c r="N269">
        <v>1009</v>
      </c>
      <c r="O269" t="s">
        <v>260</v>
      </c>
      <c r="P269" t="s">
        <v>260</v>
      </c>
      <c r="Q269">
        <v>1</v>
      </c>
      <c r="X269">
        <v>4.0000000000000001E-3</v>
      </c>
      <c r="Y269">
        <v>11.5</v>
      </c>
      <c r="Z269">
        <v>0</v>
      </c>
      <c r="AA269">
        <v>0</v>
      </c>
      <c r="AB269">
        <v>0</v>
      </c>
      <c r="AC269">
        <v>0</v>
      </c>
      <c r="AD269">
        <v>1</v>
      </c>
      <c r="AE269">
        <v>0</v>
      </c>
      <c r="AF269" t="s">
        <v>3</v>
      </c>
      <c r="AG269">
        <v>4.0000000000000001E-3</v>
      </c>
      <c r="AH269">
        <v>2</v>
      </c>
      <c r="AI269">
        <v>39270010</v>
      </c>
      <c r="AJ269">
        <v>280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ROW(Source!A165)</f>
        <v>165</v>
      </c>
      <c r="B270">
        <v>39270027</v>
      </c>
      <c r="C270">
        <v>39270006</v>
      </c>
      <c r="D270">
        <v>36802094</v>
      </c>
      <c r="E270">
        <v>1</v>
      </c>
      <c r="F270">
        <v>1</v>
      </c>
      <c r="G270">
        <v>1</v>
      </c>
      <c r="H270">
        <v>3</v>
      </c>
      <c r="I270" t="s">
        <v>1044</v>
      </c>
      <c r="J270" t="s">
        <v>1045</v>
      </c>
      <c r="K270" t="s">
        <v>1046</v>
      </c>
      <c r="L270">
        <v>1346</v>
      </c>
      <c r="N270">
        <v>1009</v>
      </c>
      <c r="O270" t="s">
        <v>260</v>
      </c>
      <c r="P270" t="s">
        <v>260</v>
      </c>
      <c r="Q270">
        <v>1</v>
      </c>
      <c r="X270">
        <v>0.04</v>
      </c>
      <c r="Y270">
        <v>30.4</v>
      </c>
      <c r="Z270">
        <v>0</v>
      </c>
      <c r="AA270">
        <v>0</v>
      </c>
      <c r="AB270">
        <v>0</v>
      </c>
      <c r="AC270">
        <v>0</v>
      </c>
      <c r="AD270">
        <v>1</v>
      </c>
      <c r="AE270">
        <v>0</v>
      </c>
      <c r="AF270" t="s">
        <v>3</v>
      </c>
      <c r="AG270">
        <v>0.04</v>
      </c>
      <c r="AH270">
        <v>2</v>
      </c>
      <c r="AI270">
        <v>39270011</v>
      </c>
      <c r="AJ270">
        <v>281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ROW(Source!A165)</f>
        <v>165</v>
      </c>
      <c r="B271">
        <v>39270028</v>
      </c>
      <c r="C271">
        <v>39270006</v>
      </c>
      <c r="D271">
        <v>36803258</v>
      </c>
      <c r="E271">
        <v>1</v>
      </c>
      <c r="F271">
        <v>1</v>
      </c>
      <c r="G271">
        <v>1</v>
      </c>
      <c r="H271">
        <v>3</v>
      </c>
      <c r="I271" t="s">
        <v>1111</v>
      </c>
      <c r="J271" t="s">
        <v>1112</v>
      </c>
      <c r="K271" t="s">
        <v>1113</v>
      </c>
      <c r="L271">
        <v>1346</v>
      </c>
      <c r="N271">
        <v>1009</v>
      </c>
      <c r="O271" t="s">
        <v>260</v>
      </c>
      <c r="P271" t="s">
        <v>260</v>
      </c>
      <c r="Q271">
        <v>1</v>
      </c>
      <c r="X271">
        <v>7.0000000000000007E-2</v>
      </c>
      <c r="Y271">
        <v>10.57</v>
      </c>
      <c r="Z271">
        <v>0</v>
      </c>
      <c r="AA271">
        <v>0</v>
      </c>
      <c r="AB271">
        <v>0</v>
      </c>
      <c r="AC271">
        <v>0</v>
      </c>
      <c r="AD271">
        <v>1</v>
      </c>
      <c r="AE271">
        <v>0</v>
      </c>
      <c r="AF271" t="s">
        <v>3</v>
      </c>
      <c r="AG271">
        <v>7.0000000000000007E-2</v>
      </c>
      <c r="AH271">
        <v>2</v>
      </c>
      <c r="AI271">
        <v>39270012</v>
      </c>
      <c r="AJ271">
        <v>282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ROW(Source!A165)</f>
        <v>165</v>
      </c>
      <c r="B272">
        <v>39270029</v>
      </c>
      <c r="C272">
        <v>39270006</v>
      </c>
      <c r="D272">
        <v>36804448</v>
      </c>
      <c r="E272">
        <v>1</v>
      </c>
      <c r="F272">
        <v>1</v>
      </c>
      <c r="G272">
        <v>1</v>
      </c>
      <c r="H272">
        <v>3</v>
      </c>
      <c r="I272" t="s">
        <v>1065</v>
      </c>
      <c r="J272" t="s">
        <v>1066</v>
      </c>
      <c r="K272" t="s">
        <v>906</v>
      </c>
      <c r="L272">
        <v>1346</v>
      </c>
      <c r="N272">
        <v>1009</v>
      </c>
      <c r="O272" t="s">
        <v>260</v>
      </c>
      <c r="P272" t="s">
        <v>260</v>
      </c>
      <c r="Q272">
        <v>1</v>
      </c>
      <c r="X272">
        <v>4.9000000000000002E-2</v>
      </c>
      <c r="Y272">
        <v>9.0399999999999991</v>
      </c>
      <c r="Z272">
        <v>0</v>
      </c>
      <c r="AA272">
        <v>0</v>
      </c>
      <c r="AB272">
        <v>0</v>
      </c>
      <c r="AC272">
        <v>0</v>
      </c>
      <c r="AD272">
        <v>1</v>
      </c>
      <c r="AE272">
        <v>0</v>
      </c>
      <c r="AF272" t="s">
        <v>3</v>
      </c>
      <c r="AG272">
        <v>4.9000000000000002E-2</v>
      </c>
      <c r="AH272">
        <v>2</v>
      </c>
      <c r="AI272">
        <v>39270013</v>
      </c>
      <c r="AJ272">
        <v>283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ROW(Source!A165)</f>
        <v>165</v>
      </c>
      <c r="B273">
        <v>39270030</v>
      </c>
      <c r="C273">
        <v>39270006</v>
      </c>
      <c r="D273">
        <v>36804580</v>
      </c>
      <c r="E273">
        <v>1</v>
      </c>
      <c r="F273">
        <v>1</v>
      </c>
      <c r="G273">
        <v>1</v>
      </c>
      <c r="H273">
        <v>3</v>
      </c>
      <c r="I273" t="s">
        <v>1047</v>
      </c>
      <c r="J273" t="s">
        <v>1048</v>
      </c>
      <c r="K273" t="s">
        <v>1049</v>
      </c>
      <c r="L273">
        <v>1355</v>
      </c>
      <c r="N273">
        <v>1010</v>
      </c>
      <c r="O273" t="s">
        <v>303</v>
      </c>
      <c r="P273" t="s">
        <v>303</v>
      </c>
      <c r="Q273">
        <v>100</v>
      </c>
      <c r="X273">
        <v>1.4E-2</v>
      </c>
      <c r="Y273">
        <v>86</v>
      </c>
      <c r="Z273">
        <v>0</v>
      </c>
      <c r="AA273">
        <v>0</v>
      </c>
      <c r="AB273">
        <v>0</v>
      </c>
      <c r="AC273">
        <v>0</v>
      </c>
      <c r="AD273">
        <v>1</v>
      </c>
      <c r="AE273">
        <v>0</v>
      </c>
      <c r="AF273" t="s">
        <v>3</v>
      </c>
      <c r="AG273">
        <v>1.4E-2</v>
      </c>
      <c r="AH273">
        <v>2</v>
      </c>
      <c r="AI273">
        <v>39270014</v>
      </c>
      <c r="AJ273">
        <v>284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ROW(Source!A165)</f>
        <v>165</v>
      </c>
      <c r="B274">
        <v>39270031</v>
      </c>
      <c r="C274">
        <v>39270006</v>
      </c>
      <c r="D274">
        <v>36805500</v>
      </c>
      <c r="E274">
        <v>1</v>
      </c>
      <c r="F274">
        <v>1</v>
      </c>
      <c r="G274">
        <v>1</v>
      </c>
      <c r="H274">
        <v>3</v>
      </c>
      <c r="I274" t="s">
        <v>1114</v>
      </c>
      <c r="J274" t="s">
        <v>1115</v>
      </c>
      <c r="K274" t="s">
        <v>1116</v>
      </c>
      <c r="L274">
        <v>1346</v>
      </c>
      <c r="N274">
        <v>1009</v>
      </c>
      <c r="O274" t="s">
        <v>260</v>
      </c>
      <c r="P274" t="s">
        <v>260</v>
      </c>
      <c r="Q274">
        <v>1</v>
      </c>
      <c r="X274">
        <v>2E-3</v>
      </c>
      <c r="Y274">
        <v>133.05000000000001</v>
      </c>
      <c r="Z274">
        <v>0</v>
      </c>
      <c r="AA274">
        <v>0</v>
      </c>
      <c r="AB274">
        <v>0</v>
      </c>
      <c r="AC274">
        <v>0</v>
      </c>
      <c r="AD274">
        <v>1</v>
      </c>
      <c r="AE274">
        <v>0</v>
      </c>
      <c r="AF274" t="s">
        <v>3</v>
      </c>
      <c r="AG274">
        <v>2E-3</v>
      </c>
      <c r="AH274">
        <v>2</v>
      </c>
      <c r="AI274">
        <v>39270015</v>
      </c>
      <c r="AJ274">
        <v>285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ROW(Source!A165)</f>
        <v>165</v>
      </c>
      <c r="B275">
        <v>39270032</v>
      </c>
      <c r="C275">
        <v>39270006</v>
      </c>
      <c r="D275">
        <v>36823140</v>
      </c>
      <c r="E275">
        <v>1</v>
      </c>
      <c r="F275">
        <v>1</v>
      </c>
      <c r="G275">
        <v>1</v>
      </c>
      <c r="H275">
        <v>3</v>
      </c>
      <c r="I275" t="s">
        <v>1117</v>
      </c>
      <c r="J275" t="s">
        <v>1118</v>
      </c>
      <c r="K275" t="s">
        <v>1119</v>
      </c>
      <c r="L275">
        <v>1348</v>
      </c>
      <c r="N275">
        <v>1009</v>
      </c>
      <c r="O275" t="s">
        <v>219</v>
      </c>
      <c r="P275" t="s">
        <v>219</v>
      </c>
      <c r="Q275">
        <v>1000</v>
      </c>
      <c r="X275">
        <v>2E-3</v>
      </c>
      <c r="Y275">
        <v>11500</v>
      </c>
      <c r="Z275">
        <v>0</v>
      </c>
      <c r="AA275">
        <v>0</v>
      </c>
      <c r="AB275">
        <v>0</v>
      </c>
      <c r="AC275">
        <v>0</v>
      </c>
      <c r="AD275">
        <v>1</v>
      </c>
      <c r="AE275">
        <v>0</v>
      </c>
      <c r="AF275" t="s">
        <v>3</v>
      </c>
      <c r="AG275">
        <v>2E-3</v>
      </c>
      <c r="AH275">
        <v>2</v>
      </c>
      <c r="AI275">
        <v>39270016</v>
      </c>
      <c r="AJ275">
        <v>286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ROW(Source!A165)</f>
        <v>165</v>
      </c>
      <c r="B276">
        <v>39270033</v>
      </c>
      <c r="C276">
        <v>39270006</v>
      </c>
      <c r="D276">
        <v>36838317</v>
      </c>
      <c r="E276">
        <v>1</v>
      </c>
      <c r="F276">
        <v>1</v>
      </c>
      <c r="G276">
        <v>1</v>
      </c>
      <c r="H276">
        <v>3</v>
      </c>
      <c r="I276" t="s">
        <v>1050</v>
      </c>
      <c r="J276" t="s">
        <v>1051</v>
      </c>
      <c r="K276" t="s">
        <v>1052</v>
      </c>
      <c r="L276">
        <v>1346</v>
      </c>
      <c r="N276">
        <v>1009</v>
      </c>
      <c r="O276" t="s">
        <v>260</v>
      </c>
      <c r="P276" t="s">
        <v>260</v>
      </c>
      <c r="Q276">
        <v>1</v>
      </c>
      <c r="X276">
        <v>0.03</v>
      </c>
      <c r="Y276">
        <v>28.6</v>
      </c>
      <c r="Z276">
        <v>0</v>
      </c>
      <c r="AA276">
        <v>0</v>
      </c>
      <c r="AB276">
        <v>0</v>
      </c>
      <c r="AC276">
        <v>0</v>
      </c>
      <c r="AD276">
        <v>1</v>
      </c>
      <c r="AE276">
        <v>0</v>
      </c>
      <c r="AF276" t="s">
        <v>3</v>
      </c>
      <c r="AG276">
        <v>0.03</v>
      </c>
      <c r="AH276">
        <v>2</v>
      </c>
      <c r="AI276">
        <v>39270017</v>
      </c>
      <c r="AJ276">
        <v>287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ROW(Source!A165)</f>
        <v>165</v>
      </c>
      <c r="B277">
        <v>39270034</v>
      </c>
      <c r="C277">
        <v>39270006</v>
      </c>
      <c r="D277">
        <v>36838470</v>
      </c>
      <c r="E277">
        <v>1</v>
      </c>
      <c r="F277">
        <v>1</v>
      </c>
      <c r="G277">
        <v>1</v>
      </c>
      <c r="H277">
        <v>3</v>
      </c>
      <c r="I277" t="s">
        <v>1120</v>
      </c>
      <c r="J277" t="s">
        <v>1121</v>
      </c>
      <c r="K277" t="s">
        <v>1122</v>
      </c>
      <c r="L277">
        <v>1346</v>
      </c>
      <c r="N277">
        <v>1009</v>
      </c>
      <c r="O277" t="s">
        <v>260</v>
      </c>
      <c r="P277" t="s">
        <v>260</v>
      </c>
      <c r="Q277">
        <v>1</v>
      </c>
      <c r="X277">
        <v>0.02</v>
      </c>
      <c r="Y277">
        <v>35.630000000000003</v>
      </c>
      <c r="Z277">
        <v>0</v>
      </c>
      <c r="AA277">
        <v>0</v>
      </c>
      <c r="AB277">
        <v>0</v>
      </c>
      <c r="AC277">
        <v>0</v>
      </c>
      <c r="AD277">
        <v>1</v>
      </c>
      <c r="AE277">
        <v>0</v>
      </c>
      <c r="AF277" t="s">
        <v>3</v>
      </c>
      <c r="AG277">
        <v>0.02</v>
      </c>
      <c r="AH277">
        <v>2</v>
      </c>
      <c r="AI277">
        <v>39270018</v>
      </c>
      <c r="AJ277">
        <v>288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ROW(Source!A165)</f>
        <v>165</v>
      </c>
      <c r="B278">
        <v>39270035</v>
      </c>
      <c r="C278">
        <v>39270006</v>
      </c>
      <c r="D278">
        <v>36851945</v>
      </c>
      <c r="E278">
        <v>1</v>
      </c>
      <c r="F278">
        <v>1</v>
      </c>
      <c r="G278">
        <v>1</v>
      </c>
      <c r="H278">
        <v>3</v>
      </c>
      <c r="I278" t="s">
        <v>1053</v>
      </c>
      <c r="J278" t="s">
        <v>1054</v>
      </c>
      <c r="K278" t="s">
        <v>1055</v>
      </c>
      <c r="L278">
        <v>1358</v>
      </c>
      <c r="N278">
        <v>1010</v>
      </c>
      <c r="O278" t="s">
        <v>452</v>
      </c>
      <c r="P278" t="s">
        <v>452</v>
      </c>
      <c r="Q278">
        <v>10</v>
      </c>
      <c r="X278">
        <v>0.1</v>
      </c>
      <c r="Y278">
        <v>39</v>
      </c>
      <c r="Z278">
        <v>0</v>
      </c>
      <c r="AA278">
        <v>0</v>
      </c>
      <c r="AB278">
        <v>0</v>
      </c>
      <c r="AC278">
        <v>0</v>
      </c>
      <c r="AD278">
        <v>1</v>
      </c>
      <c r="AE278">
        <v>0</v>
      </c>
      <c r="AF278" t="s">
        <v>3</v>
      </c>
      <c r="AG278">
        <v>0.1</v>
      </c>
      <c r="AH278">
        <v>2</v>
      </c>
      <c r="AI278">
        <v>39270019</v>
      </c>
      <c r="AJ278">
        <v>289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ROW(Source!A165)</f>
        <v>165</v>
      </c>
      <c r="B279">
        <v>39270036</v>
      </c>
      <c r="C279">
        <v>39270006</v>
      </c>
      <c r="D279">
        <v>36870813</v>
      </c>
      <c r="E279">
        <v>1</v>
      </c>
      <c r="F279">
        <v>1</v>
      </c>
      <c r="G279">
        <v>1</v>
      </c>
      <c r="H279">
        <v>3</v>
      </c>
      <c r="I279" t="s">
        <v>1123</v>
      </c>
      <c r="J279" t="s">
        <v>1124</v>
      </c>
      <c r="K279" t="s">
        <v>1125</v>
      </c>
      <c r="L279">
        <v>1355</v>
      </c>
      <c r="N279">
        <v>1010</v>
      </c>
      <c r="O279" t="s">
        <v>303</v>
      </c>
      <c r="P279" t="s">
        <v>303</v>
      </c>
      <c r="Q279">
        <v>100</v>
      </c>
      <c r="X279">
        <v>0.2</v>
      </c>
      <c r="Y279">
        <v>63</v>
      </c>
      <c r="Z279">
        <v>0</v>
      </c>
      <c r="AA279">
        <v>0</v>
      </c>
      <c r="AB279">
        <v>0</v>
      </c>
      <c r="AC279">
        <v>0</v>
      </c>
      <c r="AD279">
        <v>1</v>
      </c>
      <c r="AE279">
        <v>0</v>
      </c>
      <c r="AF279" t="s">
        <v>3</v>
      </c>
      <c r="AG279">
        <v>0.2</v>
      </c>
      <c r="AH279">
        <v>2</v>
      </c>
      <c r="AI279">
        <v>39270020</v>
      </c>
      <c r="AJ279">
        <v>291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ROW(Source!A165)</f>
        <v>165</v>
      </c>
      <c r="B280">
        <v>39270037</v>
      </c>
      <c r="C280">
        <v>39270006</v>
      </c>
      <c r="D280">
        <v>36799065</v>
      </c>
      <c r="E280">
        <v>17</v>
      </c>
      <c r="F280">
        <v>1</v>
      </c>
      <c r="G280">
        <v>1</v>
      </c>
      <c r="H280">
        <v>3</v>
      </c>
      <c r="I280" t="s">
        <v>1062</v>
      </c>
      <c r="J280" t="s">
        <v>3</v>
      </c>
      <c r="K280" t="s">
        <v>1063</v>
      </c>
      <c r="L280">
        <v>1374</v>
      </c>
      <c r="N280">
        <v>1013</v>
      </c>
      <c r="O280" t="s">
        <v>1064</v>
      </c>
      <c r="P280" t="s">
        <v>1064</v>
      </c>
      <c r="Q280">
        <v>1</v>
      </c>
      <c r="X280">
        <v>0.62</v>
      </c>
      <c r="Y280">
        <v>1</v>
      </c>
      <c r="Z280">
        <v>0</v>
      </c>
      <c r="AA280">
        <v>0</v>
      </c>
      <c r="AB280">
        <v>0</v>
      </c>
      <c r="AC280">
        <v>0</v>
      </c>
      <c r="AD280">
        <v>1</v>
      </c>
      <c r="AE280">
        <v>0</v>
      </c>
      <c r="AF280" t="s">
        <v>3</v>
      </c>
      <c r="AG280">
        <v>0.62</v>
      </c>
      <c r="AH280">
        <v>2</v>
      </c>
      <c r="AI280">
        <v>39270021</v>
      </c>
      <c r="AJ280">
        <v>292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ROW(Source!A167)</f>
        <v>167</v>
      </c>
      <c r="B281">
        <v>39270047</v>
      </c>
      <c r="C281">
        <v>39270039</v>
      </c>
      <c r="D281">
        <v>37071037</v>
      </c>
      <c r="E281">
        <v>1</v>
      </c>
      <c r="F281">
        <v>1</v>
      </c>
      <c r="G281">
        <v>1</v>
      </c>
      <c r="H281">
        <v>1</v>
      </c>
      <c r="I281" t="s">
        <v>992</v>
      </c>
      <c r="J281" t="s">
        <v>3</v>
      </c>
      <c r="K281" t="s">
        <v>993</v>
      </c>
      <c r="L281">
        <v>1191</v>
      </c>
      <c r="N281">
        <v>1013</v>
      </c>
      <c r="O281" t="s">
        <v>878</v>
      </c>
      <c r="P281" t="s">
        <v>878</v>
      </c>
      <c r="Q281">
        <v>1</v>
      </c>
      <c r="X281">
        <v>2.06</v>
      </c>
      <c r="Y281">
        <v>0</v>
      </c>
      <c r="Z281">
        <v>0</v>
      </c>
      <c r="AA281">
        <v>0</v>
      </c>
      <c r="AB281">
        <v>9.6199999999999992</v>
      </c>
      <c r="AC281">
        <v>0</v>
      </c>
      <c r="AD281">
        <v>1</v>
      </c>
      <c r="AE281">
        <v>1</v>
      </c>
      <c r="AF281" t="s">
        <v>3</v>
      </c>
      <c r="AG281">
        <v>2.06</v>
      </c>
      <c r="AH281">
        <v>2</v>
      </c>
      <c r="AI281">
        <v>39270040</v>
      </c>
      <c r="AJ281">
        <v>293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ROW(Source!A167)</f>
        <v>167</v>
      </c>
      <c r="B282">
        <v>39270048</v>
      </c>
      <c r="C282">
        <v>39270039</v>
      </c>
      <c r="D282">
        <v>36800208</v>
      </c>
      <c r="E282">
        <v>1</v>
      </c>
      <c r="F282">
        <v>1</v>
      </c>
      <c r="G282">
        <v>1</v>
      </c>
      <c r="H282">
        <v>3</v>
      </c>
      <c r="I282" t="s">
        <v>1126</v>
      </c>
      <c r="J282" t="s">
        <v>1127</v>
      </c>
      <c r="K282" t="s">
        <v>1128</v>
      </c>
      <c r="L282">
        <v>1348</v>
      </c>
      <c r="N282">
        <v>1009</v>
      </c>
      <c r="O282" t="s">
        <v>219</v>
      </c>
      <c r="P282" t="s">
        <v>219</v>
      </c>
      <c r="Q282">
        <v>1000</v>
      </c>
      <c r="X282">
        <v>1E-3</v>
      </c>
      <c r="Y282">
        <v>6720</v>
      </c>
      <c r="Z282">
        <v>0</v>
      </c>
      <c r="AA282">
        <v>0</v>
      </c>
      <c r="AB282">
        <v>0</v>
      </c>
      <c r="AC282">
        <v>0</v>
      </c>
      <c r="AD282">
        <v>1</v>
      </c>
      <c r="AE282">
        <v>0</v>
      </c>
      <c r="AF282" t="s">
        <v>3</v>
      </c>
      <c r="AG282">
        <v>1E-3</v>
      </c>
      <c r="AH282">
        <v>2</v>
      </c>
      <c r="AI282">
        <v>39270041</v>
      </c>
      <c r="AJ282">
        <v>294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ROW(Source!A167)</f>
        <v>167</v>
      </c>
      <c r="B283">
        <v>39270049</v>
      </c>
      <c r="C283">
        <v>39270039</v>
      </c>
      <c r="D283">
        <v>36800459</v>
      </c>
      <c r="E283">
        <v>1</v>
      </c>
      <c r="F283">
        <v>1</v>
      </c>
      <c r="G283">
        <v>1</v>
      </c>
      <c r="H283">
        <v>3</v>
      </c>
      <c r="I283" t="s">
        <v>1129</v>
      </c>
      <c r="J283" t="s">
        <v>1130</v>
      </c>
      <c r="K283" t="s">
        <v>1131</v>
      </c>
      <c r="L283">
        <v>1348</v>
      </c>
      <c r="N283">
        <v>1009</v>
      </c>
      <c r="O283" t="s">
        <v>219</v>
      </c>
      <c r="P283" t="s">
        <v>219</v>
      </c>
      <c r="Q283">
        <v>1000</v>
      </c>
      <c r="X283">
        <v>1.1E-4</v>
      </c>
      <c r="Y283">
        <v>5850</v>
      </c>
      <c r="Z283">
        <v>0</v>
      </c>
      <c r="AA283">
        <v>0</v>
      </c>
      <c r="AB283">
        <v>0</v>
      </c>
      <c r="AC283">
        <v>0</v>
      </c>
      <c r="AD283">
        <v>1</v>
      </c>
      <c r="AE283">
        <v>0</v>
      </c>
      <c r="AF283" t="s">
        <v>3</v>
      </c>
      <c r="AG283">
        <v>1.1E-4</v>
      </c>
      <c r="AH283">
        <v>2</v>
      </c>
      <c r="AI283">
        <v>39270042</v>
      </c>
      <c r="AJ283">
        <v>295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ROW(Source!A167)</f>
        <v>167</v>
      </c>
      <c r="B284">
        <v>39270050</v>
      </c>
      <c r="C284">
        <v>39270039</v>
      </c>
      <c r="D284">
        <v>36801796</v>
      </c>
      <c r="E284">
        <v>1</v>
      </c>
      <c r="F284">
        <v>1</v>
      </c>
      <c r="G284">
        <v>1</v>
      </c>
      <c r="H284">
        <v>3</v>
      </c>
      <c r="I284" t="s">
        <v>1132</v>
      </c>
      <c r="J284" t="s">
        <v>1133</v>
      </c>
      <c r="K284" t="s">
        <v>1134</v>
      </c>
      <c r="L284">
        <v>1346</v>
      </c>
      <c r="N284">
        <v>1009</v>
      </c>
      <c r="O284" t="s">
        <v>260</v>
      </c>
      <c r="P284" t="s">
        <v>260</v>
      </c>
      <c r="Q284">
        <v>1</v>
      </c>
      <c r="X284">
        <v>2.8</v>
      </c>
      <c r="Y284">
        <v>4.16</v>
      </c>
      <c r="Z284">
        <v>0</v>
      </c>
      <c r="AA284">
        <v>0</v>
      </c>
      <c r="AB284">
        <v>0</v>
      </c>
      <c r="AC284">
        <v>0</v>
      </c>
      <c r="AD284">
        <v>1</v>
      </c>
      <c r="AE284">
        <v>0</v>
      </c>
      <c r="AF284" t="s">
        <v>3</v>
      </c>
      <c r="AG284">
        <v>2.8</v>
      </c>
      <c r="AH284">
        <v>2</v>
      </c>
      <c r="AI284">
        <v>39270043</v>
      </c>
      <c r="AJ284">
        <v>296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ROW(Source!A167)</f>
        <v>167</v>
      </c>
      <c r="B285">
        <v>39270051</v>
      </c>
      <c r="C285">
        <v>39270039</v>
      </c>
      <c r="D285">
        <v>36828215</v>
      </c>
      <c r="E285">
        <v>1</v>
      </c>
      <c r="F285">
        <v>1</v>
      </c>
      <c r="G285">
        <v>1</v>
      </c>
      <c r="H285">
        <v>3</v>
      </c>
      <c r="I285" t="s">
        <v>1135</v>
      </c>
      <c r="J285" t="s">
        <v>1136</v>
      </c>
      <c r="K285" t="s">
        <v>1137</v>
      </c>
      <c r="L285">
        <v>1348</v>
      </c>
      <c r="N285">
        <v>1009</v>
      </c>
      <c r="O285" t="s">
        <v>219</v>
      </c>
      <c r="P285" t="s">
        <v>219</v>
      </c>
      <c r="Q285">
        <v>1000</v>
      </c>
      <c r="X285">
        <v>3.0000000000000001E-5</v>
      </c>
      <c r="Y285">
        <v>41210</v>
      </c>
      <c r="Z285">
        <v>0</v>
      </c>
      <c r="AA285">
        <v>0</v>
      </c>
      <c r="AB285">
        <v>0</v>
      </c>
      <c r="AC285">
        <v>0</v>
      </c>
      <c r="AD285">
        <v>1</v>
      </c>
      <c r="AE285">
        <v>0</v>
      </c>
      <c r="AF285" t="s">
        <v>3</v>
      </c>
      <c r="AG285">
        <v>3.0000000000000001E-5</v>
      </c>
      <c r="AH285">
        <v>2</v>
      </c>
      <c r="AI285">
        <v>39270044</v>
      </c>
      <c r="AJ285">
        <v>297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ROW(Source!A167)</f>
        <v>167</v>
      </c>
      <c r="B286">
        <v>39270052</v>
      </c>
      <c r="C286">
        <v>39270039</v>
      </c>
      <c r="D286">
        <v>36799065</v>
      </c>
      <c r="E286">
        <v>17</v>
      </c>
      <c r="F286">
        <v>1</v>
      </c>
      <c r="G286">
        <v>1</v>
      </c>
      <c r="H286">
        <v>3</v>
      </c>
      <c r="I286" t="s">
        <v>1062</v>
      </c>
      <c r="J286" t="s">
        <v>3</v>
      </c>
      <c r="K286" t="s">
        <v>1063</v>
      </c>
      <c r="L286">
        <v>1374</v>
      </c>
      <c r="N286">
        <v>1013</v>
      </c>
      <c r="O286" t="s">
        <v>1064</v>
      </c>
      <c r="P286" t="s">
        <v>1064</v>
      </c>
      <c r="Q286">
        <v>1</v>
      </c>
      <c r="X286">
        <v>0.4</v>
      </c>
      <c r="Y286">
        <v>1</v>
      </c>
      <c r="Z286">
        <v>0</v>
      </c>
      <c r="AA286">
        <v>0</v>
      </c>
      <c r="AB286">
        <v>0</v>
      </c>
      <c r="AC286">
        <v>0</v>
      </c>
      <c r="AD286">
        <v>1</v>
      </c>
      <c r="AE286">
        <v>0</v>
      </c>
      <c r="AF286" t="s">
        <v>3</v>
      </c>
      <c r="AG286">
        <v>0.4</v>
      </c>
      <c r="AH286">
        <v>2</v>
      </c>
      <c r="AI286">
        <v>39270045</v>
      </c>
      <c r="AJ286">
        <v>299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ROW(Source!A169)</f>
        <v>169</v>
      </c>
      <c r="B287">
        <v>39270057</v>
      </c>
      <c r="C287">
        <v>39270054</v>
      </c>
      <c r="D287">
        <v>37519679</v>
      </c>
      <c r="E287">
        <v>1</v>
      </c>
      <c r="F287">
        <v>1</v>
      </c>
      <c r="G287">
        <v>1</v>
      </c>
      <c r="H287">
        <v>1</v>
      </c>
      <c r="I287" t="s">
        <v>1138</v>
      </c>
      <c r="J287" t="s">
        <v>3</v>
      </c>
      <c r="K287" t="s">
        <v>1139</v>
      </c>
      <c r="L287">
        <v>1191</v>
      </c>
      <c r="N287">
        <v>1013</v>
      </c>
      <c r="O287" t="s">
        <v>878</v>
      </c>
      <c r="P287" t="s">
        <v>878</v>
      </c>
      <c r="Q287">
        <v>1</v>
      </c>
      <c r="X287">
        <v>0.16</v>
      </c>
      <c r="Y287">
        <v>0</v>
      </c>
      <c r="Z287">
        <v>0</v>
      </c>
      <c r="AA287">
        <v>0</v>
      </c>
      <c r="AB287">
        <v>12.92</v>
      </c>
      <c r="AC287">
        <v>0</v>
      </c>
      <c r="AD287">
        <v>1</v>
      </c>
      <c r="AE287">
        <v>1</v>
      </c>
      <c r="AF287" t="s">
        <v>545</v>
      </c>
      <c r="AG287">
        <v>0.128</v>
      </c>
      <c r="AH287">
        <v>2</v>
      </c>
      <c r="AI287">
        <v>39270055</v>
      </c>
      <c r="AJ287">
        <v>300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ROW(Source!A169)</f>
        <v>169</v>
      </c>
      <c r="B288">
        <v>39270058</v>
      </c>
      <c r="C288">
        <v>39270054</v>
      </c>
      <c r="D288">
        <v>37518716</v>
      </c>
      <c r="E288">
        <v>1</v>
      </c>
      <c r="F288">
        <v>1</v>
      </c>
      <c r="G288">
        <v>1</v>
      </c>
      <c r="H288">
        <v>1</v>
      </c>
      <c r="I288" t="s">
        <v>1140</v>
      </c>
      <c r="J288" t="s">
        <v>3</v>
      </c>
      <c r="K288" t="s">
        <v>1141</v>
      </c>
      <c r="L288">
        <v>1191</v>
      </c>
      <c r="N288">
        <v>1013</v>
      </c>
      <c r="O288" t="s">
        <v>878</v>
      </c>
      <c r="P288" t="s">
        <v>878</v>
      </c>
      <c r="Q288">
        <v>1</v>
      </c>
      <c r="X288">
        <v>0.16</v>
      </c>
      <c r="Y288">
        <v>0</v>
      </c>
      <c r="Z288">
        <v>0</v>
      </c>
      <c r="AA288">
        <v>0</v>
      </c>
      <c r="AB288">
        <v>12.69</v>
      </c>
      <c r="AC288">
        <v>0</v>
      </c>
      <c r="AD288">
        <v>1</v>
      </c>
      <c r="AE288">
        <v>1</v>
      </c>
      <c r="AF288" t="s">
        <v>545</v>
      </c>
      <c r="AG288">
        <v>0.128</v>
      </c>
      <c r="AH288">
        <v>2</v>
      </c>
      <c r="AI288">
        <v>39270056</v>
      </c>
      <c r="AJ288">
        <v>301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ROW(Source!A170)</f>
        <v>170</v>
      </c>
      <c r="B289">
        <v>39270062</v>
      </c>
      <c r="C289">
        <v>39270059</v>
      </c>
      <c r="D289">
        <v>37519679</v>
      </c>
      <c r="E289">
        <v>1</v>
      </c>
      <c r="F289">
        <v>1</v>
      </c>
      <c r="G289">
        <v>1</v>
      </c>
      <c r="H289">
        <v>1</v>
      </c>
      <c r="I289" t="s">
        <v>1138</v>
      </c>
      <c r="J289" t="s">
        <v>3</v>
      </c>
      <c r="K289" t="s">
        <v>1139</v>
      </c>
      <c r="L289">
        <v>1191</v>
      </c>
      <c r="N289">
        <v>1013</v>
      </c>
      <c r="O289" t="s">
        <v>878</v>
      </c>
      <c r="P289" t="s">
        <v>878</v>
      </c>
      <c r="Q289">
        <v>1</v>
      </c>
      <c r="X289">
        <v>6.48</v>
      </c>
      <c r="Y289">
        <v>0</v>
      </c>
      <c r="Z289">
        <v>0</v>
      </c>
      <c r="AA289">
        <v>0</v>
      </c>
      <c r="AB289">
        <v>12.92</v>
      </c>
      <c r="AC289">
        <v>0</v>
      </c>
      <c r="AD289">
        <v>1</v>
      </c>
      <c r="AE289">
        <v>1</v>
      </c>
      <c r="AF289" t="s">
        <v>545</v>
      </c>
      <c r="AG289">
        <v>5.1840000000000011</v>
      </c>
      <c r="AH289">
        <v>2</v>
      </c>
      <c r="AI289">
        <v>39270060</v>
      </c>
      <c r="AJ289">
        <v>302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ROW(Source!A170)</f>
        <v>170</v>
      </c>
      <c r="B290">
        <v>39270063</v>
      </c>
      <c r="C290">
        <v>39270059</v>
      </c>
      <c r="D290">
        <v>37518716</v>
      </c>
      <c r="E290">
        <v>1</v>
      </c>
      <c r="F290">
        <v>1</v>
      </c>
      <c r="G290">
        <v>1</v>
      </c>
      <c r="H290">
        <v>1</v>
      </c>
      <c r="I290" t="s">
        <v>1140</v>
      </c>
      <c r="J290" t="s">
        <v>3</v>
      </c>
      <c r="K290" t="s">
        <v>1141</v>
      </c>
      <c r="L290">
        <v>1191</v>
      </c>
      <c r="N290">
        <v>1013</v>
      </c>
      <c r="O290" t="s">
        <v>878</v>
      </c>
      <c r="P290" t="s">
        <v>878</v>
      </c>
      <c r="Q290">
        <v>1</v>
      </c>
      <c r="X290">
        <v>6.48</v>
      </c>
      <c r="Y290">
        <v>0</v>
      </c>
      <c r="Z290">
        <v>0</v>
      </c>
      <c r="AA290">
        <v>0</v>
      </c>
      <c r="AB290">
        <v>12.69</v>
      </c>
      <c r="AC290">
        <v>0</v>
      </c>
      <c r="AD290">
        <v>1</v>
      </c>
      <c r="AE290">
        <v>1</v>
      </c>
      <c r="AF290" t="s">
        <v>545</v>
      </c>
      <c r="AG290">
        <v>5.1840000000000011</v>
      </c>
      <c r="AH290">
        <v>2</v>
      </c>
      <c r="AI290">
        <v>39270061</v>
      </c>
      <c r="AJ290">
        <v>303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ROW(Source!A171)</f>
        <v>171</v>
      </c>
      <c r="B291">
        <v>39270067</v>
      </c>
      <c r="C291">
        <v>39270064</v>
      </c>
      <c r="D291">
        <v>37519679</v>
      </c>
      <c r="E291">
        <v>1</v>
      </c>
      <c r="F291">
        <v>1</v>
      </c>
      <c r="G291">
        <v>1</v>
      </c>
      <c r="H291">
        <v>1</v>
      </c>
      <c r="I291" t="s">
        <v>1138</v>
      </c>
      <c r="J291" t="s">
        <v>3</v>
      </c>
      <c r="K291" t="s">
        <v>1139</v>
      </c>
      <c r="L291">
        <v>1191</v>
      </c>
      <c r="N291">
        <v>1013</v>
      </c>
      <c r="O291" t="s">
        <v>878</v>
      </c>
      <c r="P291" t="s">
        <v>878</v>
      </c>
      <c r="Q291">
        <v>1</v>
      </c>
      <c r="X291">
        <v>0.61</v>
      </c>
      <c r="Y291">
        <v>0</v>
      </c>
      <c r="Z291">
        <v>0</v>
      </c>
      <c r="AA291">
        <v>0</v>
      </c>
      <c r="AB291">
        <v>12.92</v>
      </c>
      <c r="AC291">
        <v>0</v>
      </c>
      <c r="AD291">
        <v>1</v>
      </c>
      <c r="AE291">
        <v>1</v>
      </c>
      <c r="AF291" t="s">
        <v>545</v>
      </c>
      <c r="AG291">
        <v>0.48799999999999999</v>
      </c>
      <c r="AH291">
        <v>2</v>
      </c>
      <c r="AI291">
        <v>39270065</v>
      </c>
      <c r="AJ291">
        <v>304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ROW(Source!A171)</f>
        <v>171</v>
      </c>
      <c r="B292">
        <v>39270068</v>
      </c>
      <c r="C292">
        <v>39270064</v>
      </c>
      <c r="D292">
        <v>37518716</v>
      </c>
      <c r="E292">
        <v>1</v>
      </c>
      <c r="F292">
        <v>1</v>
      </c>
      <c r="G292">
        <v>1</v>
      </c>
      <c r="H292">
        <v>1</v>
      </c>
      <c r="I292" t="s">
        <v>1140</v>
      </c>
      <c r="J292" t="s">
        <v>3</v>
      </c>
      <c r="K292" t="s">
        <v>1141</v>
      </c>
      <c r="L292">
        <v>1191</v>
      </c>
      <c r="N292">
        <v>1013</v>
      </c>
      <c r="O292" t="s">
        <v>878</v>
      </c>
      <c r="P292" t="s">
        <v>878</v>
      </c>
      <c r="Q292">
        <v>1</v>
      </c>
      <c r="X292">
        <v>0.61</v>
      </c>
      <c r="Y292">
        <v>0</v>
      </c>
      <c r="Z292">
        <v>0</v>
      </c>
      <c r="AA292">
        <v>0</v>
      </c>
      <c r="AB292">
        <v>12.69</v>
      </c>
      <c r="AC292">
        <v>0</v>
      </c>
      <c r="AD292">
        <v>1</v>
      </c>
      <c r="AE292">
        <v>1</v>
      </c>
      <c r="AF292" t="s">
        <v>545</v>
      </c>
      <c r="AG292">
        <v>0.48799999999999999</v>
      </c>
      <c r="AH292">
        <v>2</v>
      </c>
      <c r="AI292">
        <v>39270066</v>
      </c>
      <c r="AJ292">
        <v>305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ROW(Source!A206)</f>
        <v>206</v>
      </c>
      <c r="B293">
        <v>39270073</v>
      </c>
      <c r="C293">
        <v>39270069</v>
      </c>
      <c r="D293">
        <v>37065248</v>
      </c>
      <c r="E293">
        <v>1</v>
      </c>
      <c r="F293">
        <v>1</v>
      </c>
      <c r="G293">
        <v>1</v>
      </c>
      <c r="H293">
        <v>1</v>
      </c>
      <c r="I293" t="s">
        <v>962</v>
      </c>
      <c r="J293" t="s">
        <v>3</v>
      </c>
      <c r="K293" t="s">
        <v>963</v>
      </c>
      <c r="L293">
        <v>1191</v>
      </c>
      <c r="N293">
        <v>1013</v>
      </c>
      <c r="O293" t="s">
        <v>878</v>
      </c>
      <c r="P293" t="s">
        <v>878</v>
      </c>
      <c r="Q293">
        <v>1</v>
      </c>
      <c r="X293">
        <v>847.4</v>
      </c>
      <c r="Y293">
        <v>0</v>
      </c>
      <c r="Z293">
        <v>0</v>
      </c>
      <c r="AA293">
        <v>0</v>
      </c>
      <c r="AB293">
        <v>8.5299999999999994</v>
      </c>
      <c r="AC293">
        <v>0</v>
      </c>
      <c r="AD293">
        <v>1</v>
      </c>
      <c r="AE293">
        <v>1</v>
      </c>
      <c r="AF293" t="s">
        <v>3</v>
      </c>
      <c r="AG293">
        <v>847.4</v>
      </c>
      <c r="AH293">
        <v>2</v>
      </c>
      <c r="AI293">
        <v>39270070</v>
      </c>
      <c r="AJ293">
        <v>306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ROW(Source!A206)</f>
        <v>206</v>
      </c>
      <c r="B294">
        <v>39270074</v>
      </c>
      <c r="C294">
        <v>39270069</v>
      </c>
      <c r="D294">
        <v>37064876</v>
      </c>
      <c r="E294">
        <v>1</v>
      </c>
      <c r="F294">
        <v>1</v>
      </c>
      <c r="G294">
        <v>1</v>
      </c>
      <c r="H294">
        <v>1</v>
      </c>
      <c r="I294" t="s">
        <v>879</v>
      </c>
      <c r="J294" t="s">
        <v>3</v>
      </c>
      <c r="K294" t="s">
        <v>880</v>
      </c>
      <c r="L294">
        <v>1191</v>
      </c>
      <c r="N294">
        <v>1013</v>
      </c>
      <c r="O294" t="s">
        <v>878</v>
      </c>
      <c r="P294" t="s">
        <v>878</v>
      </c>
      <c r="Q294">
        <v>1</v>
      </c>
      <c r="X294">
        <v>2.27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1</v>
      </c>
      <c r="AE294">
        <v>2</v>
      </c>
      <c r="AF294" t="s">
        <v>3</v>
      </c>
      <c r="AG294">
        <v>2.27</v>
      </c>
      <c r="AH294">
        <v>2</v>
      </c>
      <c r="AI294">
        <v>39270071</v>
      </c>
      <c r="AJ294">
        <v>307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">
      <c r="A295">
        <f>ROW(Source!A206)</f>
        <v>206</v>
      </c>
      <c r="B295">
        <v>39270075</v>
      </c>
      <c r="C295">
        <v>39270069</v>
      </c>
      <c r="D295">
        <v>36882452</v>
      </c>
      <c r="E295">
        <v>1</v>
      </c>
      <c r="F295">
        <v>1</v>
      </c>
      <c r="G295">
        <v>1</v>
      </c>
      <c r="H295">
        <v>2</v>
      </c>
      <c r="I295" t="s">
        <v>881</v>
      </c>
      <c r="J295" t="s">
        <v>882</v>
      </c>
      <c r="K295" t="s">
        <v>883</v>
      </c>
      <c r="L295">
        <v>1368</v>
      </c>
      <c r="N295">
        <v>1011</v>
      </c>
      <c r="O295" t="s">
        <v>884</v>
      </c>
      <c r="P295" t="s">
        <v>884</v>
      </c>
      <c r="Q295">
        <v>1</v>
      </c>
      <c r="X295">
        <v>2.27</v>
      </c>
      <c r="Y295">
        <v>0</v>
      </c>
      <c r="Z295">
        <v>31.26</v>
      </c>
      <c r="AA295">
        <v>13.5</v>
      </c>
      <c r="AB295">
        <v>0</v>
      </c>
      <c r="AC295">
        <v>0</v>
      </c>
      <c r="AD295">
        <v>1</v>
      </c>
      <c r="AE295">
        <v>0</v>
      </c>
      <c r="AF295" t="s">
        <v>3</v>
      </c>
      <c r="AG295">
        <v>2.27</v>
      </c>
      <c r="AH295">
        <v>2</v>
      </c>
      <c r="AI295">
        <v>39270072</v>
      </c>
      <c r="AJ295">
        <v>308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">
      <c r="A296">
        <f>ROW(Source!A207)</f>
        <v>207</v>
      </c>
      <c r="B296">
        <v>39487054</v>
      </c>
      <c r="C296">
        <v>39487053</v>
      </c>
      <c r="D296">
        <v>37071037</v>
      </c>
      <c r="E296">
        <v>1</v>
      </c>
      <c r="F296">
        <v>1</v>
      </c>
      <c r="G296">
        <v>1</v>
      </c>
      <c r="H296">
        <v>1</v>
      </c>
      <c r="I296" t="s">
        <v>992</v>
      </c>
      <c r="J296" t="s">
        <v>3</v>
      </c>
      <c r="K296" t="s">
        <v>993</v>
      </c>
      <c r="L296">
        <v>1191</v>
      </c>
      <c r="N296">
        <v>1013</v>
      </c>
      <c r="O296" t="s">
        <v>878</v>
      </c>
      <c r="P296" t="s">
        <v>878</v>
      </c>
      <c r="Q296">
        <v>1</v>
      </c>
      <c r="X296">
        <v>465.43</v>
      </c>
      <c r="Y296">
        <v>0</v>
      </c>
      <c r="Z296">
        <v>0</v>
      </c>
      <c r="AA296">
        <v>0</v>
      </c>
      <c r="AB296">
        <v>9.6199999999999992</v>
      </c>
      <c r="AC296">
        <v>0</v>
      </c>
      <c r="AD296">
        <v>1</v>
      </c>
      <c r="AE296">
        <v>1</v>
      </c>
      <c r="AF296" t="s">
        <v>82</v>
      </c>
      <c r="AG296">
        <v>535.24450000000002</v>
      </c>
      <c r="AH296">
        <v>2</v>
      </c>
      <c r="AI296">
        <v>39487054</v>
      </c>
      <c r="AJ296">
        <v>309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">
      <c r="A297">
        <f>ROW(Source!A207)</f>
        <v>207</v>
      </c>
      <c r="B297">
        <v>39487055</v>
      </c>
      <c r="C297">
        <v>39487053</v>
      </c>
      <c r="D297">
        <v>37064876</v>
      </c>
      <c r="E297">
        <v>1</v>
      </c>
      <c r="F297">
        <v>1</v>
      </c>
      <c r="G297">
        <v>1</v>
      </c>
      <c r="H297">
        <v>1</v>
      </c>
      <c r="I297" t="s">
        <v>879</v>
      </c>
      <c r="J297" t="s">
        <v>3</v>
      </c>
      <c r="K297" t="s">
        <v>880</v>
      </c>
      <c r="L297">
        <v>1191</v>
      </c>
      <c r="N297">
        <v>1013</v>
      </c>
      <c r="O297" t="s">
        <v>878</v>
      </c>
      <c r="P297" t="s">
        <v>878</v>
      </c>
      <c r="Q297">
        <v>1</v>
      </c>
      <c r="X297">
        <v>15.69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1</v>
      </c>
      <c r="AE297">
        <v>2</v>
      </c>
      <c r="AF297" t="s">
        <v>81</v>
      </c>
      <c r="AG297">
        <v>19.612500000000001</v>
      </c>
      <c r="AH297">
        <v>2</v>
      </c>
      <c r="AI297">
        <v>39487055</v>
      </c>
      <c r="AJ297">
        <v>310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">
      <c r="A298">
        <f>ROW(Source!A207)</f>
        <v>207</v>
      </c>
      <c r="B298">
        <v>39487056</v>
      </c>
      <c r="C298">
        <v>39487053</v>
      </c>
      <c r="D298">
        <v>36882159</v>
      </c>
      <c r="E298">
        <v>1</v>
      </c>
      <c r="F298">
        <v>1</v>
      </c>
      <c r="G298">
        <v>1</v>
      </c>
      <c r="H298">
        <v>2</v>
      </c>
      <c r="I298" t="s">
        <v>892</v>
      </c>
      <c r="J298" t="s">
        <v>893</v>
      </c>
      <c r="K298" t="s">
        <v>894</v>
      </c>
      <c r="L298">
        <v>1368</v>
      </c>
      <c r="N298">
        <v>1011</v>
      </c>
      <c r="O298" t="s">
        <v>884</v>
      </c>
      <c r="P298" t="s">
        <v>884</v>
      </c>
      <c r="Q298">
        <v>1</v>
      </c>
      <c r="X298">
        <v>6.32</v>
      </c>
      <c r="Y298">
        <v>0</v>
      </c>
      <c r="Z298">
        <v>111.99</v>
      </c>
      <c r="AA298">
        <v>13.5</v>
      </c>
      <c r="AB298">
        <v>0</v>
      </c>
      <c r="AC298">
        <v>0</v>
      </c>
      <c r="AD298">
        <v>1</v>
      </c>
      <c r="AE298">
        <v>0</v>
      </c>
      <c r="AF298" t="s">
        <v>81</v>
      </c>
      <c r="AG298">
        <v>7.9</v>
      </c>
      <c r="AH298">
        <v>2</v>
      </c>
      <c r="AI298">
        <v>39487056</v>
      </c>
      <c r="AJ298">
        <v>311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">
      <c r="A299">
        <f>ROW(Source!A207)</f>
        <v>207</v>
      </c>
      <c r="B299">
        <v>39487057</v>
      </c>
      <c r="C299">
        <v>39487053</v>
      </c>
      <c r="D299">
        <v>36882338</v>
      </c>
      <c r="E299">
        <v>1</v>
      </c>
      <c r="F299">
        <v>1</v>
      </c>
      <c r="G299">
        <v>1</v>
      </c>
      <c r="H299">
        <v>2</v>
      </c>
      <c r="I299" t="s">
        <v>1142</v>
      </c>
      <c r="J299" t="s">
        <v>1143</v>
      </c>
      <c r="K299" t="s">
        <v>1144</v>
      </c>
      <c r="L299">
        <v>1368</v>
      </c>
      <c r="N299">
        <v>1011</v>
      </c>
      <c r="O299" t="s">
        <v>884</v>
      </c>
      <c r="P299" t="s">
        <v>884</v>
      </c>
      <c r="Q299">
        <v>1</v>
      </c>
      <c r="X299">
        <v>50.4</v>
      </c>
      <c r="Y299">
        <v>0</v>
      </c>
      <c r="Z299">
        <v>3.12</v>
      </c>
      <c r="AA299">
        <v>0</v>
      </c>
      <c r="AB299">
        <v>0</v>
      </c>
      <c r="AC299">
        <v>0</v>
      </c>
      <c r="AD299">
        <v>1</v>
      </c>
      <c r="AE299">
        <v>0</v>
      </c>
      <c r="AF299" t="s">
        <v>81</v>
      </c>
      <c r="AG299">
        <v>63</v>
      </c>
      <c r="AH299">
        <v>2</v>
      </c>
      <c r="AI299">
        <v>39487057</v>
      </c>
      <c r="AJ299">
        <v>312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">
      <c r="A300">
        <f>ROW(Source!A207)</f>
        <v>207</v>
      </c>
      <c r="B300">
        <v>39487058</v>
      </c>
      <c r="C300">
        <v>39487053</v>
      </c>
      <c r="D300">
        <v>36883554</v>
      </c>
      <c r="E300">
        <v>1</v>
      </c>
      <c r="F300">
        <v>1</v>
      </c>
      <c r="G300">
        <v>1</v>
      </c>
      <c r="H300">
        <v>2</v>
      </c>
      <c r="I300" t="s">
        <v>895</v>
      </c>
      <c r="J300" t="s">
        <v>896</v>
      </c>
      <c r="K300" t="s">
        <v>897</v>
      </c>
      <c r="L300">
        <v>1368</v>
      </c>
      <c r="N300">
        <v>1011</v>
      </c>
      <c r="O300" t="s">
        <v>884</v>
      </c>
      <c r="P300" t="s">
        <v>884</v>
      </c>
      <c r="Q300">
        <v>1</v>
      </c>
      <c r="X300">
        <v>9.3699999999999992</v>
      </c>
      <c r="Y300">
        <v>0</v>
      </c>
      <c r="Z300">
        <v>65.709999999999994</v>
      </c>
      <c r="AA300">
        <v>11.6</v>
      </c>
      <c r="AB300">
        <v>0</v>
      </c>
      <c r="AC300">
        <v>0</v>
      </c>
      <c r="AD300">
        <v>1</v>
      </c>
      <c r="AE300">
        <v>0</v>
      </c>
      <c r="AF300" t="s">
        <v>81</v>
      </c>
      <c r="AG300">
        <v>11.712499999999999</v>
      </c>
      <c r="AH300">
        <v>2</v>
      </c>
      <c r="AI300">
        <v>39487058</v>
      </c>
      <c r="AJ300">
        <v>313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">
      <c r="A301">
        <f>ROW(Source!A207)</f>
        <v>207</v>
      </c>
      <c r="B301">
        <v>39487059</v>
      </c>
      <c r="C301">
        <v>39487053</v>
      </c>
      <c r="D301">
        <v>36883858</v>
      </c>
      <c r="E301">
        <v>1</v>
      </c>
      <c r="F301">
        <v>1</v>
      </c>
      <c r="G301">
        <v>1</v>
      </c>
      <c r="H301">
        <v>2</v>
      </c>
      <c r="I301" t="s">
        <v>898</v>
      </c>
      <c r="J301" t="s">
        <v>899</v>
      </c>
      <c r="K301" t="s">
        <v>900</v>
      </c>
      <c r="L301">
        <v>1368</v>
      </c>
      <c r="N301">
        <v>1011</v>
      </c>
      <c r="O301" t="s">
        <v>884</v>
      </c>
      <c r="P301" t="s">
        <v>884</v>
      </c>
      <c r="Q301">
        <v>1</v>
      </c>
      <c r="X301">
        <v>4.29</v>
      </c>
      <c r="Y301">
        <v>0</v>
      </c>
      <c r="Z301">
        <v>8.1</v>
      </c>
      <c r="AA301">
        <v>0</v>
      </c>
      <c r="AB301">
        <v>0</v>
      </c>
      <c r="AC301">
        <v>0</v>
      </c>
      <c r="AD301">
        <v>1</v>
      </c>
      <c r="AE301">
        <v>0</v>
      </c>
      <c r="AF301" t="s">
        <v>81</v>
      </c>
      <c r="AG301">
        <v>5.3624999999999998</v>
      </c>
      <c r="AH301">
        <v>2</v>
      </c>
      <c r="AI301">
        <v>39487059</v>
      </c>
      <c r="AJ301">
        <v>314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">
      <c r="A302">
        <f>ROW(Source!A207)</f>
        <v>207</v>
      </c>
      <c r="B302">
        <v>39487060</v>
      </c>
      <c r="C302">
        <v>39487053</v>
      </c>
      <c r="D302">
        <v>36799773</v>
      </c>
      <c r="E302">
        <v>1</v>
      </c>
      <c r="F302">
        <v>1</v>
      </c>
      <c r="G302">
        <v>1</v>
      </c>
      <c r="H302">
        <v>3</v>
      </c>
      <c r="I302" t="s">
        <v>1145</v>
      </c>
      <c r="J302" t="s">
        <v>1146</v>
      </c>
      <c r="K302" t="s">
        <v>1147</v>
      </c>
      <c r="L302">
        <v>1356</v>
      </c>
      <c r="N302">
        <v>1010</v>
      </c>
      <c r="O302" t="s">
        <v>1043</v>
      </c>
      <c r="P302" t="s">
        <v>1043</v>
      </c>
      <c r="Q302">
        <v>1000</v>
      </c>
      <c r="X302">
        <v>0.02</v>
      </c>
      <c r="Y302">
        <v>3450</v>
      </c>
      <c r="Z302">
        <v>0</v>
      </c>
      <c r="AA302">
        <v>0</v>
      </c>
      <c r="AB302">
        <v>0</v>
      </c>
      <c r="AC302">
        <v>0</v>
      </c>
      <c r="AD302">
        <v>1</v>
      </c>
      <c r="AE302">
        <v>0</v>
      </c>
      <c r="AF302" t="s">
        <v>3</v>
      </c>
      <c r="AG302">
        <v>0.02</v>
      </c>
      <c r="AH302">
        <v>2</v>
      </c>
      <c r="AI302">
        <v>39487060</v>
      </c>
      <c r="AJ302">
        <v>315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">
      <c r="A303">
        <f>ROW(Source!A207)</f>
        <v>207</v>
      </c>
      <c r="B303">
        <v>39487061</v>
      </c>
      <c r="C303">
        <v>39487053</v>
      </c>
      <c r="D303">
        <v>36799775</v>
      </c>
      <c r="E303">
        <v>1</v>
      </c>
      <c r="F303">
        <v>1</v>
      </c>
      <c r="G303">
        <v>1</v>
      </c>
      <c r="H303">
        <v>3</v>
      </c>
      <c r="I303" t="s">
        <v>1148</v>
      </c>
      <c r="J303" t="s">
        <v>1149</v>
      </c>
      <c r="K303" t="s">
        <v>1150</v>
      </c>
      <c r="L303">
        <v>1356</v>
      </c>
      <c r="N303">
        <v>1010</v>
      </c>
      <c r="O303" t="s">
        <v>1043</v>
      </c>
      <c r="P303" t="s">
        <v>1043</v>
      </c>
      <c r="Q303">
        <v>1000</v>
      </c>
      <c r="X303">
        <v>0.01</v>
      </c>
      <c r="Y303">
        <v>7980</v>
      </c>
      <c r="Z303">
        <v>0</v>
      </c>
      <c r="AA303">
        <v>0</v>
      </c>
      <c r="AB303">
        <v>0</v>
      </c>
      <c r="AC303">
        <v>0</v>
      </c>
      <c r="AD303">
        <v>1</v>
      </c>
      <c r="AE303">
        <v>0</v>
      </c>
      <c r="AF303" t="s">
        <v>3</v>
      </c>
      <c r="AG303">
        <v>0.01</v>
      </c>
      <c r="AH303">
        <v>2</v>
      </c>
      <c r="AI303">
        <v>39487061</v>
      </c>
      <c r="AJ303">
        <v>316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">
      <c r="A304">
        <f>ROW(Source!A207)</f>
        <v>207</v>
      </c>
      <c r="B304">
        <v>39487062</v>
      </c>
      <c r="C304">
        <v>39487053</v>
      </c>
      <c r="D304">
        <v>36803269</v>
      </c>
      <c r="E304">
        <v>1</v>
      </c>
      <c r="F304">
        <v>1</v>
      </c>
      <c r="G304">
        <v>1</v>
      </c>
      <c r="H304">
        <v>3</v>
      </c>
      <c r="I304" t="s">
        <v>901</v>
      </c>
      <c r="J304" t="s">
        <v>902</v>
      </c>
      <c r="K304" t="s">
        <v>903</v>
      </c>
      <c r="L304">
        <v>1348</v>
      </c>
      <c r="N304">
        <v>1009</v>
      </c>
      <c r="O304" t="s">
        <v>219</v>
      </c>
      <c r="P304" t="s">
        <v>219</v>
      </c>
      <c r="Q304">
        <v>1000</v>
      </c>
      <c r="X304">
        <v>4.0000000000000001E-3</v>
      </c>
      <c r="Y304">
        <v>10362</v>
      </c>
      <c r="Z304">
        <v>0</v>
      </c>
      <c r="AA304">
        <v>0</v>
      </c>
      <c r="AB304">
        <v>0</v>
      </c>
      <c r="AC304">
        <v>0</v>
      </c>
      <c r="AD304">
        <v>1</v>
      </c>
      <c r="AE304">
        <v>0</v>
      </c>
      <c r="AF304" t="s">
        <v>3</v>
      </c>
      <c r="AG304">
        <v>4.0000000000000001E-3</v>
      </c>
      <c r="AH304">
        <v>2</v>
      </c>
      <c r="AI304">
        <v>39487062</v>
      </c>
      <c r="AJ304">
        <v>317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">
      <c r="A305">
        <f>ROW(Source!A207)</f>
        <v>207</v>
      </c>
      <c r="B305">
        <v>39487063</v>
      </c>
      <c r="C305">
        <v>39487053</v>
      </c>
      <c r="D305">
        <v>36804447</v>
      </c>
      <c r="E305">
        <v>1</v>
      </c>
      <c r="F305">
        <v>1</v>
      </c>
      <c r="G305">
        <v>1</v>
      </c>
      <c r="H305">
        <v>3</v>
      </c>
      <c r="I305" t="s">
        <v>904</v>
      </c>
      <c r="J305" t="s">
        <v>905</v>
      </c>
      <c r="K305" t="s">
        <v>906</v>
      </c>
      <c r="L305">
        <v>1348</v>
      </c>
      <c r="N305">
        <v>1009</v>
      </c>
      <c r="O305" t="s">
        <v>219</v>
      </c>
      <c r="P305" t="s">
        <v>219</v>
      </c>
      <c r="Q305">
        <v>1000</v>
      </c>
      <c r="X305">
        <v>1.7999999999999999E-2</v>
      </c>
      <c r="Y305">
        <v>9040.01</v>
      </c>
      <c r="Z305">
        <v>0</v>
      </c>
      <c r="AA305">
        <v>0</v>
      </c>
      <c r="AB305">
        <v>0</v>
      </c>
      <c r="AC305">
        <v>0</v>
      </c>
      <c r="AD305">
        <v>1</v>
      </c>
      <c r="AE305">
        <v>0</v>
      </c>
      <c r="AF305" t="s">
        <v>3</v>
      </c>
      <c r="AG305">
        <v>1.7999999999999999E-2</v>
      </c>
      <c r="AH305">
        <v>2</v>
      </c>
      <c r="AI305">
        <v>39487063</v>
      </c>
      <c r="AJ305">
        <v>318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">
      <c r="A306">
        <f>ROW(Source!A207)</f>
        <v>207</v>
      </c>
      <c r="B306">
        <v>39487064</v>
      </c>
      <c r="C306">
        <v>39487053</v>
      </c>
      <c r="D306">
        <v>36805330</v>
      </c>
      <c r="E306">
        <v>1</v>
      </c>
      <c r="F306">
        <v>1</v>
      </c>
      <c r="G306">
        <v>1</v>
      </c>
      <c r="H306">
        <v>3</v>
      </c>
      <c r="I306" t="s">
        <v>1151</v>
      </c>
      <c r="J306" t="s">
        <v>1152</v>
      </c>
      <c r="K306" t="s">
        <v>1153</v>
      </c>
      <c r="L306">
        <v>1346</v>
      </c>
      <c r="N306">
        <v>1009</v>
      </c>
      <c r="O306" t="s">
        <v>260</v>
      </c>
      <c r="P306" t="s">
        <v>260</v>
      </c>
      <c r="Q306">
        <v>1</v>
      </c>
      <c r="X306">
        <v>0.88</v>
      </c>
      <c r="Y306">
        <v>23.09</v>
      </c>
      <c r="Z306">
        <v>0</v>
      </c>
      <c r="AA306">
        <v>0</v>
      </c>
      <c r="AB306">
        <v>0</v>
      </c>
      <c r="AC306">
        <v>0</v>
      </c>
      <c r="AD306">
        <v>1</v>
      </c>
      <c r="AE306">
        <v>0</v>
      </c>
      <c r="AF306" t="s">
        <v>3</v>
      </c>
      <c r="AG306">
        <v>0.88</v>
      </c>
      <c r="AH306">
        <v>2</v>
      </c>
      <c r="AI306">
        <v>39487064</v>
      </c>
      <c r="AJ306">
        <v>319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">
      <c r="A307">
        <f>ROW(Source!A207)</f>
        <v>207</v>
      </c>
      <c r="B307">
        <v>39487065</v>
      </c>
      <c r="C307">
        <v>39487053</v>
      </c>
      <c r="D307">
        <v>36797638</v>
      </c>
      <c r="E307">
        <v>17</v>
      </c>
      <c r="F307">
        <v>1</v>
      </c>
      <c r="G307">
        <v>1</v>
      </c>
      <c r="H307">
        <v>3</v>
      </c>
      <c r="I307" t="s">
        <v>1278</v>
      </c>
      <c r="J307" t="s">
        <v>3</v>
      </c>
      <c r="K307" t="s">
        <v>1279</v>
      </c>
      <c r="L307">
        <v>1354</v>
      </c>
      <c r="N307">
        <v>1010</v>
      </c>
      <c r="O307" t="s">
        <v>94</v>
      </c>
      <c r="P307" t="s">
        <v>94</v>
      </c>
      <c r="Q307">
        <v>1</v>
      </c>
      <c r="X307">
        <v>30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 t="s">
        <v>3</v>
      </c>
      <c r="AG307">
        <v>30</v>
      </c>
      <c r="AH307">
        <v>3</v>
      </c>
      <c r="AI307">
        <v>-1</v>
      </c>
      <c r="AJ307" t="s">
        <v>3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">
      <c r="A308">
        <f>ROW(Source!A209)</f>
        <v>209</v>
      </c>
      <c r="B308">
        <v>39270128</v>
      </c>
      <c r="C308">
        <v>39270120</v>
      </c>
      <c r="D308">
        <v>37064978</v>
      </c>
      <c r="E308">
        <v>1</v>
      </c>
      <c r="F308">
        <v>1</v>
      </c>
      <c r="G308">
        <v>1</v>
      </c>
      <c r="H308">
        <v>1</v>
      </c>
      <c r="I308" t="s">
        <v>1076</v>
      </c>
      <c r="J308" t="s">
        <v>3</v>
      </c>
      <c r="K308" t="s">
        <v>1077</v>
      </c>
      <c r="L308">
        <v>1191</v>
      </c>
      <c r="N308">
        <v>1013</v>
      </c>
      <c r="O308" t="s">
        <v>878</v>
      </c>
      <c r="P308" t="s">
        <v>878</v>
      </c>
      <c r="Q308">
        <v>1</v>
      </c>
      <c r="X308">
        <v>1.82</v>
      </c>
      <c r="Y308">
        <v>0</v>
      </c>
      <c r="Z308">
        <v>0</v>
      </c>
      <c r="AA308">
        <v>0</v>
      </c>
      <c r="AB308">
        <v>8.86</v>
      </c>
      <c r="AC308">
        <v>0</v>
      </c>
      <c r="AD308">
        <v>1</v>
      </c>
      <c r="AE308">
        <v>1</v>
      </c>
      <c r="AF308" t="s">
        <v>82</v>
      </c>
      <c r="AG308">
        <v>2.093</v>
      </c>
      <c r="AH308">
        <v>2</v>
      </c>
      <c r="AI308">
        <v>39270121</v>
      </c>
      <c r="AJ308">
        <v>321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">
      <c r="A309">
        <f>ROW(Source!A209)</f>
        <v>209</v>
      </c>
      <c r="B309">
        <v>39270129</v>
      </c>
      <c r="C309">
        <v>39270120</v>
      </c>
      <c r="D309">
        <v>37064876</v>
      </c>
      <c r="E309">
        <v>1</v>
      </c>
      <c r="F309">
        <v>1</v>
      </c>
      <c r="G309">
        <v>1</v>
      </c>
      <c r="H309">
        <v>1</v>
      </c>
      <c r="I309" t="s">
        <v>879</v>
      </c>
      <c r="J309" t="s">
        <v>3</v>
      </c>
      <c r="K309" t="s">
        <v>880</v>
      </c>
      <c r="L309">
        <v>1191</v>
      </c>
      <c r="N309">
        <v>1013</v>
      </c>
      <c r="O309" t="s">
        <v>878</v>
      </c>
      <c r="P309" t="s">
        <v>878</v>
      </c>
      <c r="Q309">
        <v>1</v>
      </c>
      <c r="X309">
        <v>0.02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1</v>
      </c>
      <c r="AE309">
        <v>2</v>
      </c>
      <c r="AF309" t="s">
        <v>81</v>
      </c>
      <c r="AG309">
        <v>2.5000000000000001E-2</v>
      </c>
      <c r="AH309">
        <v>2</v>
      </c>
      <c r="AI309">
        <v>39270122</v>
      </c>
      <c r="AJ309">
        <v>322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">
      <c r="A310">
        <f>ROW(Source!A209)</f>
        <v>209</v>
      </c>
      <c r="B310">
        <v>39270130</v>
      </c>
      <c r="C310">
        <v>39270120</v>
      </c>
      <c r="D310">
        <v>36882338</v>
      </c>
      <c r="E310">
        <v>1</v>
      </c>
      <c r="F310">
        <v>1</v>
      </c>
      <c r="G310">
        <v>1</v>
      </c>
      <c r="H310">
        <v>2</v>
      </c>
      <c r="I310" t="s">
        <v>1142</v>
      </c>
      <c r="J310" t="s">
        <v>1143</v>
      </c>
      <c r="K310" t="s">
        <v>1144</v>
      </c>
      <c r="L310">
        <v>1368</v>
      </c>
      <c r="N310">
        <v>1011</v>
      </c>
      <c r="O310" t="s">
        <v>884</v>
      </c>
      <c r="P310" t="s">
        <v>884</v>
      </c>
      <c r="Q310">
        <v>1</v>
      </c>
      <c r="X310">
        <v>0.46</v>
      </c>
      <c r="Y310">
        <v>0</v>
      </c>
      <c r="Z310">
        <v>3.12</v>
      </c>
      <c r="AA310">
        <v>0</v>
      </c>
      <c r="AB310">
        <v>0</v>
      </c>
      <c r="AC310">
        <v>0</v>
      </c>
      <c r="AD310">
        <v>1</v>
      </c>
      <c r="AE310">
        <v>0</v>
      </c>
      <c r="AF310" t="s">
        <v>81</v>
      </c>
      <c r="AG310">
        <v>0.57500000000000007</v>
      </c>
      <c r="AH310">
        <v>2</v>
      </c>
      <c r="AI310">
        <v>39270123</v>
      </c>
      <c r="AJ310">
        <v>323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">
      <c r="A311">
        <f>ROW(Source!A209)</f>
        <v>209</v>
      </c>
      <c r="B311">
        <v>39270131</v>
      </c>
      <c r="C311">
        <v>39270120</v>
      </c>
      <c r="D311">
        <v>36883554</v>
      </c>
      <c r="E311">
        <v>1</v>
      </c>
      <c r="F311">
        <v>1</v>
      </c>
      <c r="G311">
        <v>1</v>
      </c>
      <c r="H311">
        <v>2</v>
      </c>
      <c r="I311" t="s">
        <v>895</v>
      </c>
      <c r="J311" t="s">
        <v>896</v>
      </c>
      <c r="K311" t="s">
        <v>897</v>
      </c>
      <c r="L311">
        <v>1368</v>
      </c>
      <c r="N311">
        <v>1011</v>
      </c>
      <c r="O311" t="s">
        <v>884</v>
      </c>
      <c r="P311" t="s">
        <v>884</v>
      </c>
      <c r="Q311">
        <v>1</v>
      </c>
      <c r="X311">
        <v>0.02</v>
      </c>
      <c r="Y311">
        <v>0</v>
      </c>
      <c r="Z311">
        <v>65.709999999999994</v>
      </c>
      <c r="AA311">
        <v>11.6</v>
      </c>
      <c r="AB311">
        <v>0</v>
      </c>
      <c r="AC311">
        <v>0</v>
      </c>
      <c r="AD311">
        <v>1</v>
      </c>
      <c r="AE311">
        <v>0</v>
      </c>
      <c r="AF311" t="s">
        <v>81</v>
      </c>
      <c r="AG311">
        <v>2.5000000000000001E-2</v>
      </c>
      <c r="AH311">
        <v>2</v>
      </c>
      <c r="AI311">
        <v>39270124</v>
      </c>
      <c r="AJ311">
        <v>324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">
      <c r="A312">
        <f>ROW(Source!A209)</f>
        <v>209</v>
      </c>
      <c r="B312">
        <v>39270132</v>
      </c>
      <c r="C312">
        <v>39270120</v>
      </c>
      <c r="D312">
        <v>36804447</v>
      </c>
      <c r="E312">
        <v>1</v>
      </c>
      <c r="F312">
        <v>1</v>
      </c>
      <c r="G312">
        <v>1</v>
      </c>
      <c r="H312">
        <v>3</v>
      </c>
      <c r="I312" t="s">
        <v>904</v>
      </c>
      <c r="J312" t="s">
        <v>905</v>
      </c>
      <c r="K312" t="s">
        <v>906</v>
      </c>
      <c r="L312">
        <v>1348</v>
      </c>
      <c r="N312">
        <v>1009</v>
      </c>
      <c r="O312" t="s">
        <v>219</v>
      </c>
      <c r="P312" t="s">
        <v>219</v>
      </c>
      <c r="Q312">
        <v>1000</v>
      </c>
      <c r="X312">
        <v>9.0000000000000006E-5</v>
      </c>
      <c r="Y312">
        <v>9040.01</v>
      </c>
      <c r="Z312">
        <v>0</v>
      </c>
      <c r="AA312">
        <v>0</v>
      </c>
      <c r="AB312">
        <v>0</v>
      </c>
      <c r="AC312">
        <v>0</v>
      </c>
      <c r="AD312">
        <v>1</v>
      </c>
      <c r="AE312">
        <v>0</v>
      </c>
      <c r="AF312" t="s">
        <v>3</v>
      </c>
      <c r="AG312">
        <v>9.0000000000000006E-5</v>
      </c>
      <c r="AH312">
        <v>2</v>
      </c>
      <c r="AI312">
        <v>39270125</v>
      </c>
      <c r="AJ312">
        <v>325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">
      <c r="A313">
        <f>ROW(Source!A209)</f>
        <v>209</v>
      </c>
      <c r="B313">
        <v>39270133</v>
      </c>
      <c r="C313">
        <v>39270120</v>
      </c>
      <c r="D313">
        <v>36805330</v>
      </c>
      <c r="E313">
        <v>1</v>
      </c>
      <c r="F313">
        <v>1</v>
      </c>
      <c r="G313">
        <v>1</v>
      </c>
      <c r="H313">
        <v>3</v>
      </c>
      <c r="I313" t="s">
        <v>1151</v>
      </c>
      <c r="J313" t="s">
        <v>1152</v>
      </c>
      <c r="K313" t="s">
        <v>1153</v>
      </c>
      <c r="L313">
        <v>1346</v>
      </c>
      <c r="N313">
        <v>1009</v>
      </c>
      <c r="O313" t="s">
        <v>260</v>
      </c>
      <c r="P313" t="s">
        <v>260</v>
      </c>
      <c r="Q313">
        <v>1</v>
      </c>
      <c r="X313">
        <v>0.44</v>
      </c>
      <c r="Y313">
        <v>23.09</v>
      </c>
      <c r="Z313">
        <v>0</v>
      </c>
      <c r="AA313">
        <v>0</v>
      </c>
      <c r="AB313">
        <v>0</v>
      </c>
      <c r="AC313">
        <v>0</v>
      </c>
      <c r="AD313">
        <v>1</v>
      </c>
      <c r="AE313">
        <v>0</v>
      </c>
      <c r="AF313" t="s">
        <v>3</v>
      </c>
      <c r="AG313">
        <v>0.44</v>
      </c>
      <c r="AH313">
        <v>2</v>
      </c>
      <c r="AI313">
        <v>39270126</v>
      </c>
      <c r="AJ313">
        <v>326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">
      <c r="A314">
        <f>ROW(Source!A209)</f>
        <v>209</v>
      </c>
      <c r="B314">
        <v>39270134</v>
      </c>
      <c r="C314">
        <v>39270120</v>
      </c>
      <c r="D314">
        <v>36797622</v>
      </c>
      <c r="E314">
        <v>17</v>
      </c>
      <c r="F314">
        <v>1</v>
      </c>
      <c r="G314">
        <v>1</v>
      </c>
      <c r="H314">
        <v>3</v>
      </c>
      <c r="I314" t="s">
        <v>1280</v>
      </c>
      <c r="J314" t="s">
        <v>3</v>
      </c>
      <c r="K314" t="s">
        <v>1281</v>
      </c>
      <c r="L314">
        <v>1346</v>
      </c>
      <c r="N314">
        <v>1009</v>
      </c>
      <c r="O314" t="s">
        <v>260</v>
      </c>
      <c r="P314" t="s">
        <v>260</v>
      </c>
      <c r="Q314">
        <v>1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1</v>
      </c>
      <c r="AD314">
        <v>0</v>
      </c>
      <c r="AE314">
        <v>0</v>
      </c>
      <c r="AF314" t="s">
        <v>3</v>
      </c>
      <c r="AG314">
        <v>0</v>
      </c>
      <c r="AH314">
        <v>3</v>
      </c>
      <c r="AI314">
        <v>-1</v>
      </c>
      <c r="AJ314" t="s">
        <v>3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">
      <c r="A315">
        <f>ROW(Source!A209)</f>
        <v>209</v>
      </c>
      <c r="B315">
        <v>39270135</v>
      </c>
      <c r="C315">
        <v>39270120</v>
      </c>
      <c r="D315">
        <v>36797869</v>
      </c>
      <c r="E315">
        <v>17</v>
      </c>
      <c r="F315">
        <v>1</v>
      </c>
      <c r="G315">
        <v>1</v>
      </c>
      <c r="H315">
        <v>3</v>
      </c>
      <c r="I315" t="s">
        <v>1282</v>
      </c>
      <c r="J315" t="s">
        <v>3</v>
      </c>
      <c r="K315" t="s">
        <v>1283</v>
      </c>
      <c r="L315">
        <v>1354</v>
      </c>
      <c r="N315">
        <v>1010</v>
      </c>
      <c r="O315" t="s">
        <v>94</v>
      </c>
      <c r="P315" t="s">
        <v>94</v>
      </c>
      <c r="Q315">
        <v>1</v>
      </c>
      <c r="X315">
        <v>1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 t="s">
        <v>3</v>
      </c>
      <c r="AG315">
        <v>1</v>
      </c>
      <c r="AH315">
        <v>3</v>
      </c>
      <c r="AI315">
        <v>-1</v>
      </c>
      <c r="AJ315" t="s">
        <v>3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">
      <c r="A316">
        <f>ROW(Source!A211)</f>
        <v>211</v>
      </c>
      <c r="B316">
        <v>39270147</v>
      </c>
      <c r="C316">
        <v>39270137</v>
      </c>
      <c r="D316">
        <v>37064928</v>
      </c>
      <c r="E316">
        <v>1</v>
      </c>
      <c r="F316">
        <v>1</v>
      </c>
      <c r="G316">
        <v>1</v>
      </c>
      <c r="H316">
        <v>1</v>
      </c>
      <c r="I316" t="s">
        <v>1154</v>
      </c>
      <c r="J316" t="s">
        <v>3</v>
      </c>
      <c r="K316" t="s">
        <v>1155</v>
      </c>
      <c r="L316">
        <v>1191</v>
      </c>
      <c r="N316">
        <v>1013</v>
      </c>
      <c r="O316" t="s">
        <v>878</v>
      </c>
      <c r="P316" t="s">
        <v>878</v>
      </c>
      <c r="Q316">
        <v>1</v>
      </c>
      <c r="X316">
        <v>4.0199999999999996</v>
      </c>
      <c r="Y316">
        <v>0</v>
      </c>
      <c r="Z316">
        <v>0</v>
      </c>
      <c r="AA316">
        <v>0</v>
      </c>
      <c r="AB316">
        <v>9.07</v>
      </c>
      <c r="AC316">
        <v>0</v>
      </c>
      <c r="AD316">
        <v>1</v>
      </c>
      <c r="AE316">
        <v>1</v>
      </c>
      <c r="AF316" t="s">
        <v>82</v>
      </c>
      <c r="AG316">
        <v>4.6229999999999993</v>
      </c>
      <c r="AH316">
        <v>2</v>
      </c>
      <c r="AI316">
        <v>39270138</v>
      </c>
      <c r="AJ316">
        <v>328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">
      <c r="A317">
        <f>ROW(Source!A211)</f>
        <v>211</v>
      </c>
      <c r="B317">
        <v>39270148</v>
      </c>
      <c r="C317">
        <v>39270137</v>
      </c>
      <c r="D317">
        <v>37064876</v>
      </c>
      <c r="E317">
        <v>1</v>
      </c>
      <c r="F317">
        <v>1</v>
      </c>
      <c r="G317">
        <v>1</v>
      </c>
      <c r="H317">
        <v>1</v>
      </c>
      <c r="I317" t="s">
        <v>879</v>
      </c>
      <c r="J317" t="s">
        <v>3</v>
      </c>
      <c r="K317" t="s">
        <v>880</v>
      </c>
      <c r="L317">
        <v>1191</v>
      </c>
      <c r="N317">
        <v>1013</v>
      </c>
      <c r="O317" t="s">
        <v>878</v>
      </c>
      <c r="P317" t="s">
        <v>878</v>
      </c>
      <c r="Q317">
        <v>1</v>
      </c>
      <c r="X317">
        <v>0.01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1</v>
      </c>
      <c r="AE317">
        <v>2</v>
      </c>
      <c r="AF317" t="s">
        <v>81</v>
      </c>
      <c r="AG317">
        <v>1.2500000000000001E-2</v>
      </c>
      <c r="AH317">
        <v>2</v>
      </c>
      <c r="AI317">
        <v>39270139</v>
      </c>
      <c r="AJ317">
        <v>329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">
      <c r="A318">
        <f>ROW(Source!A211)</f>
        <v>211</v>
      </c>
      <c r="B318">
        <v>39270149</v>
      </c>
      <c r="C318">
        <v>39270137</v>
      </c>
      <c r="D318">
        <v>36882338</v>
      </c>
      <c r="E318">
        <v>1</v>
      </c>
      <c r="F318">
        <v>1</v>
      </c>
      <c r="G318">
        <v>1</v>
      </c>
      <c r="H318">
        <v>2</v>
      </c>
      <c r="I318" t="s">
        <v>1142</v>
      </c>
      <c r="J318" t="s">
        <v>1143</v>
      </c>
      <c r="K318" t="s">
        <v>1144</v>
      </c>
      <c r="L318">
        <v>1368</v>
      </c>
      <c r="N318">
        <v>1011</v>
      </c>
      <c r="O318" t="s">
        <v>884</v>
      </c>
      <c r="P318" t="s">
        <v>884</v>
      </c>
      <c r="Q318">
        <v>1</v>
      </c>
      <c r="X318">
        <v>1.01</v>
      </c>
      <c r="Y318">
        <v>0</v>
      </c>
      <c r="Z318">
        <v>3.12</v>
      </c>
      <c r="AA318">
        <v>0</v>
      </c>
      <c r="AB318">
        <v>0</v>
      </c>
      <c r="AC318">
        <v>0</v>
      </c>
      <c r="AD318">
        <v>1</v>
      </c>
      <c r="AE318">
        <v>0</v>
      </c>
      <c r="AF318" t="s">
        <v>81</v>
      </c>
      <c r="AG318">
        <v>1.2625</v>
      </c>
      <c r="AH318">
        <v>2</v>
      </c>
      <c r="AI318">
        <v>39270140</v>
      </c>
      <c r="AJ318">
        <v>330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">
      <c r="A319">
        <f>ROW(Source!A211)</f>
        <v>211</v>
      </c>
      <c r="B319">
        <v>39270150</v>
      </c>
      <c r="C319">
        <v>39270137</v>
      </c>
      <c r="D319">
        <v>36883554</v>
      </c>
      <c r="E319">
        <v>1</v>
      </c>
      <c r="F319">
        <v>1</v>
      </c>
      <c r="G319">
        <v>1</v>
      </c>
      <c r="H319">
        <v>2</v>
      </c>
      <c r="I319" t="s">
        <v>895</v>
      </c>
      <c r="J319" t="s">
        <v>896</v>
      </c>
      <c r="K319" t="s">
        <v>897</v>
      </c>
      <c r="L319">
        <v>1368</v>
      </c>
      <c r="N319">
        <v>1011</v>
      </c>
      <c r="O319" t="s">
        <v>884</v>
      </c>
      <c r="P319" t="s">
        <v>884</v>
      </c>
      <c r="Q319">
        <v>1</v>
      </c>
      <c r="X319">
        <v>0.01</v>
      </c>
      <c r="Y319">
        <v>0</v>
      </c>
      <c r="Z319">
        <v>65.709999999999994</v>
      </c>
      <c r="AA319">
        <v>11.6</v>
      </c>
      <c r="AB319">
        <v>0</v>
      </c>
      <c r="AC319">
        <v>0</v>
      </c>
      <c r="AD319">
        <v>1</v>
      </c>
      <c r="AE319">
        <v>0</v>
      </c>
      <c r="AF319" t="s">
        <v>81</v>
      </c>
      <c r="AG319">
        <v>1.2500000000000001E-2</v>
      </c>
      <c r="AH319">
        <v>2</v>
      </c>
      <c r="AI319">
        <v>39270141</v>
      </c>
      <c r="AJ319">
        <v>331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">
      <c r="A320">
        <f>ROW(Source!A211)</f>
        <v>211</v>
      </c>
      <c r="B320">
        <v>39270151</v>
      </c>
      <c r="C320">
        <v>39270137</v>
      </c>
      <c r="D320">
        <v>36799676</v>
      </c>
      <c r="E320">
        <v>1</v>
      </c>
      <c r="F320">
        <v>1</v>
      </c>
      <c r="G320">
        <v>1</v>
      </c>
      <c r="H320">
        <v>3</v>
      </c>
      <c r="I320" t="s">
        <v>1156</v>
      </c>
      <c r="J320" t="s">
        <v>1157</v>
      </c>
      <c r="K320" t="s">
        <v>1158</v>
      </c>
      <c r="L320">
        <v>1348</v>
      </c>
      <c r="N320">
        <v>1009</v>
      </c>
      <c r="O320" t="s">
        <v>219</v>
      </c>
      <c r="P320" t="s">
        <v>219</v>
      </c>
      <c r="Q320">
        <v>1000</v>
      </c>
      <c r="X320">
        <v>1.2999999999999999E-4</v>
      </c>
      <c r="Y320">
        <v>26499</v>
      </c>
      <c r="Z320">
        <v>0</v>
      </c>
      <c r="AA320">
        <v>0</v>
      </c>
      <c r="AB320">
        <v>0</v>
      </c>
      <c r="AC320">
        <v>0</v>
      </c>
      <c r="AD320">
        <v>1</v>
      </c>
      <c r="AE320">
        <v>0</v>
      </c>
      <c r="AF320" t="s">
        <v>3</v>
      </c>
      <c r="AG320">
        <v>1.2999999999999999E-4</v>
      </c>
      <c r="AH320">
        <v>2</v>
      </c>
      <c r="AI320">
        <v>39270142</v>
      </c>
      <c r="AJ320">
        <v>332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">
      <c r="A321">
        <f>ROW(Source!A211)</f>
        <v>211</v>
      </c>
      <c r="B321">
        <v>39270152</v>
      </c>
      <c r="C321">
        <v>39270137</v>
      </c>
      <c r="D321">
        <v>36804447</v>
      </c>
      <c r="E321">
        <v>1</v>
      </c>
      <c r="F321">
        <v>1</v>
      </c>
      <c r="G321">
        <v>1</v>
      </c>
      <c r="H321">
        <v>3</v>
      </c>
      <c r="I321" t="s">
        <v>904</v>
      </c>
      <c r="J321" t="s">
        <v>905</v>
      </c>
      <c r="K321" t="s">
        <v>906</v>
      </c>
      <c r="L321">
        <v>1348</v>
      </c>
      <c r="N321">
        <v>1009</v>
      </c>
      <c r="O321" t="s">
        <v>219</v>
      </c>
      <c r="P321" t="s">
        <v>219</v>
      </c>
      <c r="Q321">
        <v>1000</v>
      </c>
      <c r="X321">
        <v>1.8000000000000001E-4</v>
      </c>
      <c r="Y321">
        <v>9040.01</v>
      </c>
      <c r="Z321">
        <v>0</v>
      </c>
      <c r="AA321">
        <v>0</v>
      </c>
      <c r="AB321">
        <v>0</v>
      </c>
      <c r="AC321">
        <v>0</v>
      </c>
      <c r="AD321">
        <v>1</v>
      </c>
      <c r="AE321">
        <v>0</v>
      </c>
      <c r="AF321" t="s">
        <v>3</v>
      </c>
      <c r="AG321">
        <v>1.8000000000000001E-4</v>
      </c>
      <c r="AH321">
        <v>2</v>
      </c>
      <c r="AI321">
        <v>39270143</v>
      </c>
      <c r="AJ321">
        <v>333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">
      <c r="A322">
        <f>ROW(Source!A211)</f>
        <v>211</v>
      </c>
      <c r="B322">
        <v>39270153</v>
      </c>
      <c r="C322">
        <v>39270137</v>
      </c>
      <c r="D322">
        <v>36805330</v>
      </c>
      <c r="E322">
        <v>1</v>
      </c>
      <c r="F322">
        <v>1</v>
      </c>
      <c r="G322">
        <v>1</v>
      </c>
      <c r="H322">
        <v>3</v>
      </c>
      <c r="I322" t="s">
        <v>1151</v>
      </c>
      <c r="J322" t="s">
        <v>1152</v>
      </c>
      <c r="K322" t="s">
        <v>1153</v>
      </c>
      <c r="L322">
        <v>1346</v>
      </c>
      <c r="N322">
        <v>1009</v>
      </c>
      <c r="O322" t="s">
        <v>260</v>
      </c>
      <c r="P322" t="s">
        <v>260</v>
      </c>
      <c r="Q322">
        <v>1</v>
      </c>
      <c r="X322">
        <v>0.16</v>
      </c>
      <c r="Y322">
        <v>23.09</v>
      </c>
      <c r="Z322">
        <v>0</v>
      </c>
      <c r="AA322">
        <v>0</v>
      </c>
      <c r="AB322">
        <v>0</v>
      </c>
      <c r="AC322">
        <v>0</v>
      </c>
      <c r="AD322">
        <v>1</v>
      </c>
      <c r="AE322">
        <v>0</v>
      </c>
      <c r="AF322" t="s">
        <v>3</v>
      </c>
      <c r="AG322">
        <v>0.16</v>
      </c>
      <c r="AH322">
        <v>2</v>
      </c>
      <c r="AI322">
        <v>39270144</v>
      </c>
      <c r="AJ322">
        <v>334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">
      <c r="A323">
        <f>ROW(Source!A211)</f>
        <v>211</v>
      </c>
      <c r="B323">
        <v>39270154</v>
      </c>
      <c r="C323">
        <v>39270137</v>
      </c>
      <c r="D323">
        <v>36797837</v>
      </c>
      <c r="E323">
        <v>17</v>
      </c>
      <c r="F323">
        <v>1</v>
      </c>
      <c r="G323">
        <v>1</v>
      </c>
      <c r="H323">
        <v>3</v>
      </c>
      <c r="I323" t="s">
        <v>1284</v>
      </c>
      <c r="J323" t="s">
        <v>3</v>
      </c>
      <c r="K323" t="s">
        <v>1285</v>
      </c>
      <c r="L323">
        <v>1354</v>
      </c>
      <c r="N323">
        <v>1010</v>
      </c>
      <c r="O323" t="s">
        <v>94</v>
      </c>
      <c r="P323" t="s">
        <v>94</v>
      </c>
      <c r="Q323">
        <v>1</v>
      </c>
      <c r="X323">
        <v>2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 t="s">
        <v>3</v>
      </c>
      <c r="AG323">
        <v>2</v>
      </c>
      <c r="AH323">
        <v>3</v>
      </c>
      <c r="AI323">
        <v>-1</v>
      </c>
      <c r="AJ323" t="s">
        <v>3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">
      <c r="A324">
        <f>ROW(Source!A211)</f>
        <v>211</v>
      </c>
      <c r="B324">
        <v>39270155</v>
      </c>
      <c r="C324">
        <v>39270137</v>
      </c>
      <c r="D324">
        <v>36797390</v>
      </c>
      <c r="E324">
        <v>17</v>
      </c>
      <c r="F324">
        <v>1</v>
      </c>
      <c r="G324">
        <v>1</v>
      </c>
      <c r="H324">
        <v>3</v>
      </c>
      <c r="I324" t="s">
        <v>1286</v>
      </c>
      <c r="J324" t="s">
        <v>3</v>
      </c>
      <c r="K324" t="s">
        <v>1287</v>
      </c>
      <c r="L324">
        <v>1354</v>
      </c>
      <c r="N324">
        <v>1010</v>
      </c>
      <c r="O324" t="s">
        <v>94</v>
      </c>
      <c r="P324" t="s">
        <v>94</v>
      </c>
      <c r="Q324">
        <v>1</v>
      </c>
      <c r="X324">
        <v>1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 t="s">
        <v>3</v>
      </c>
      <c r="AG324">
        <v>1</v>
      </c>
      <c r="AH324">
        <v>3</v>
      </c>
      <c r="AI324">
        <v>-1</v>
      </c>
      <c r="AJ324" t="s">
        <v>3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">
      <c r="A325">
        <f>ROW(Source!A211)</f>
        <v>211</v>
      </c>
      <c r="B325">
        <v>39270156</v>
      </c>
      <c r="C325">
        <v>39270137</v>
      </c>
      <c r="D325">
        <v>36796202</v>
      </c>
      <c r="E325">
        <v>17</v>
      </c>
      <c r="F325">
        <v>1</v>
      </c>
      <c r="G325">
        <v>1</v>
      </c>
      <c r="H325">
        <v>3</v>
      </c>
      <c r="I325" t="s">
        <v>1288</v>
      </c>
      <c r="J325" t="s">
        <v>3</v>
      </c>
      <c r="K325" t="s">
        <v>1289</v>
      </c>
      <c r="L325">
        <v>1301</v>
      </c>
      <c r="N325">
        <v>1003</v>
      </c>
      <c r="O325" t="s">
        <v>164</v>
      </c>
      <c r="P325" t="s">
        <v>164</v>
      </c>
      <c r="Q325">
        <v>1</v>
      </c>
      <c r="X325">
        <v>9.3000000000000007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 t="s">
        <v>3</v>
      </c>
      <c r="AG325">
        <v>9.3000000000000007</v>
      </c>
      <c r="AH325">
        <v>3</v>
      </c>
      <c r="AI325">
        <v>-1</v>
      </c>
      <c r="AJ325" t="s">
        <v>3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">
      <c r="A326">
        <f>ROW(Source!A211)</f>
        <v>211</v>
      </c>
      <c r="B326">
        <v>39270157</v>
      </c>
      <c r="C326">
        <v>39270137</v>
      </c>
      <c r="D326">
        <v>36862117</v>
      </c>
      <c r="E326">
        <v>1</v>
      </c>
      <c r="F326">
        <v>1</v>
      </c>
      <c r="G326">
        <v>1</v>
      </c>
      <c r="H326">
        <v>3</v>
      </c>
      <c r="I326" t="s">
        <v>1159</v>
      </c>
      <c r="J326" t="s">
        <v>1160</v>
      </c>
      <c r="K326" t="s">
        <v>1161</v>
      </c>
      <c r="L326">
        <v>1301</v>
      </c>
      <c r="N326">
        <v>1003</v>
      </c>
      <c r="O326" t="s">
        <v>164</v>
      </c>
      <c r="P326" t="s">
        <v>164</v>
      </c>
      <c r="Q326">
        <v>1</v>
      </c>
      <c r="X326">
        <v>0.39</v>
      </c>
      <c r="Y326">
        <v>15.33</v>
      </c>
      <c r="Z326">
        <v>0</v>
      </c>
      <c r="AA326">
        <v>0</v>
      </c>
      <c r="AB326">
        <v>0</v>
      </c>
      <c r="AC326">
        <v>0</v>
      </c>
      <c r="AD326">
        <v>1</v>
      </c>
      <c r="AE326">
        <v>0</v>
      </c>
      <c r="AF326" t="s">
        <v>3</v>
      </c>
      <c r="AG326">
        <v>0.39</v>
      </c>
      <c r="AH326">
        <v>2</v>
      </c>
      <c r="AI326">
        <v>39270145</v>
      </c>
      <c r="AJ326">
        <v>336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">
      <c r="A327">
        <f>ROW(Source!A213)</f>
        <v>213</v>
      </c>
      <c r="B327">
        <v>39270168</v>
      </c>
      <c r="C327">
        <v>39270159</v>
      </c>
      <c r="D327">
        <v>37070090</v>
      </c>
      <c r="E327">
        <v>1</v>
      </c>
      <c r="F327">
        <v>1</v>
      </c>
      <c r="G327">
        <v>1</v>
      </c>
      <c r="H327">
        <v>1</v>
      </c>
      <c r="I327" t="s">
        <v>890</v>
      </c>
      <c r="J327" t="s">
        <v>3</v>
      </c>
      <c r="K327" t="s">
        <v>891</v>
      </c>
      <c r="L327">
        <v>1191</v>
      </c>
      <c r="N327">
        <v>1013</v>
      </c>
      <c r="O327" t="s">
        <v>878</v>
      </c>
      <c r="P327" t="s">
        <v>878</v>
      </c>
      <c r="Q327">
        <v>1</v>
      </c>
      <c r="X327">
        <v>1.46</v>
      </c>
      <c r="Y327">
        <v>0</v>
      </c>
      <c r="Z327">
        <v>0</v>
      </c>
      <c r="AA327">
        <v>0</v>
      </c>
      <c r="AB327">
        <v>8.9700000000000006</v>
      </c>
      <c r="AC327">
        <v>0</v>
      </c>
      <c r="AD327">
        <v>1</v>
      </c>
      <c r="AE327">
        <v>1</v>
      </c>
      <c r="AF327" t="s">
        <v>82</v>
      </c>
      <c r="AG327">
        <v>1.6789999999999998</v>
      </c>
      <c r="AH327">
        <v>2</v>
      </c>
      <c r="AI327">
        <v>39270160</v>
      </c>
      <c r="AJ327">
        <v>337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">
      <c r="A328">
        <f>ROW(Source!A213)</f>
        <v>213</v>
      </c>
      <c r="B328">
        <v>39270169</v>
      </c>
      <c r="C328">
        <v>39270159</v>
      </c>
      <c r="D328">
        <v>37064876</v>
      </c>
      <c r="E328">
        <v>1</v>
      </c>
      <c r="F328">
        <v>1</v>
      </c>
      <c r="G328">
        <v>1</v>
      </c>
      <c r="H328">
        <v>1</v>
      </c>
      <c r="I328" t="s">
        <v>879</v>
      </c>
      <c r="J328" t="s">
        <v>3</v>
      </c>
      <c r="K328" t="s">
        <v>880</v>
      </c>
      <c r="L328">
        <v>1191</v>
      </c>
      <c r="N328">
        <v>1013</v>
      </c>
      <c r="O328" t="s">
        <v>878</v>
      </c>
      <c r="P328" t="s">
        <v>878</v>
      </c>
      <c r="Q328">
        <v>1</v>
      </c>
      <c r="X328">
        <v>0.01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1</v>
      </c>
      <c r="AE328">
        <v>2</v>
      </c>
      <c r="AF328" t="s">
        <v>81</v>
      </c>
      <c r="AG328">
        <v>1.2500000000000001E-2</v>
      </c>
      <c r="AH328">
        <v>2</v>
      </c>
      <c r="AI328">
        <v>39270161</v>
      </c>
      <c r="AJ328">
        <v>338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">
      <c r="A329">
        <f>ROW(Source!A213)</f>
        <v>213</v>
      </c>
      <c r="B329">
        <v>39270170</v>
      </c>
      <c r="C329">
        <v>39270159</v>
      </c>
      <c r="D329">
        <v>36883554</v>
      </c>
      <c r="E329">
        <v>1</v>
      </c>
      <c r="F329">
        <v>1</v>
      </c>
      <c r="G329">
        <v>1</v>
      </c>
      <c r="H329">
        <v>2</v>
      </c>
      <c r="I329" t="s">
        <v>895</v>
      </c>
      <c r="J329" t="s">
        <v>896</v>
      </c>
      <c r="K329" t="s">
        <v>897</v>
      </c>
      <c r="L329">
        <v>1368</v>
      </c>
      <c r="N329">
        <v>1011</v>
      </c>
      <c r="O329" t="s">
        <v>884</v>
      </c>
      <c r="P329" t="s">
        <v>884</v>
      </c>
      <c r="Q329">
        <v>1</v>
      </c>
      <c r="X329">
        <v>0.01</v>
      </c>
      <c r="Y329">
        <v>0</v>
      </c>
      <c r="Z329">
        <v>65.709999999999994</v>
      </c>
      <c r="AA329">
        <v>11.6</v>
      </c>
      <c r="AB329">
        <v>0</v>
      </c>
      <c r="AC329">
        <v>0</v>
      </c>
      <c r="AD329">
        <v>1</v>
      </c>
      <c r="AE329">
        <v>0</v>
      </c>
      <c r="AF329" t="s">
        <v>81</v>
      </c>
      <c r="AG329">
        <v>1.2500000000000001E-2</v>
      </c>
      <c r="AH329">
        <v>2</v>
      </c>
      <c r="AI329">
        <v>39270162</v>
      </c>
      <c r="AJ329">
        <v>339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">
      <c r="A330">
        <f>ROW(Source!A213)</f>
        <v>213</v>
      </c>
      <c r="B330">
        <v>39270171</v>
      </c>
      <c r="C330">
        <v>39270159</v>
      </c>
      <c r="D330">
        <v>36883858</v>
      </c>
      <c r="E330">
        <v>1</v>
      </c>
      <c r="F330">
        <v>1</v>
      </c>
      <c r="G330">
        <v>1</v>
      </c>
      <c r="H330">
        <v>2</v>
      </c>
      <c r="I330" t="s">
        <v>898</v>
      </c>
      <c r="J330" t="s">
        <v>899</v>
      </c>
      <c r="K330" t="s">
        <v>900</v>
      </c>
      <c r="L330">
        <v>1368</v>
      </c>
      <c r="N330">
        <v>1011</v>
      </c>
      <c r="O330" t="s">
        <v>884</v>
      </c>
      <c r="P330" t="s">
        <v>884</v>
      </c>
      <c r="Q330">
        <v>1</v>
      </c>
      <c r="X330">
        <v>0.12</v>
      </c>
      <c r="Y330">
        <v>0</v>
      </c>
      <c r="Z330">
        <v>8.1</v>
      </c>
      <c r="AA330">
        <v>0</v>
      </c>
      <c r="AB330">
        <v>0</v>
      </c>
      <c r="AC330">
        <v>0</v>
      </c>
      <c r="AD330">
        <v>1</v>
      </c>
      <c r="AE330">
        <v>0</v>
      </c>
      <c r="AF330" t="s">
        <v>81</v>
      </c>
      <c r="AG330">
        <v>0.15</v>
      </c>
      <c r="AH330">
        <v>2</v>
      </c>
      <c r="AI330">
        <v>39270163</v>
      </c>
      <c r="AJ330">
        <v>340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">
      <c r="A331">
        <f>ROW(Source!A213)</f>
        <v>213</v>
      </c>
      <c r="B331">
        <v>39270172</v>
      </c>
      <c r="C331">
        <v>39270159</v>
      </c>
      <c r="D331">
        <v>36803269</v>
      </c>
      <c r="E331">
        <v>1</v>
      </c>
      <c r="F331">
        <v>1</v>
      </c>
      <c r="G331">
        <v>1</v>
      </c>
      <c r="H331">
        <v>3</v>
      </c>
      <c r="I331" t="s">
        <v>901</v>
      </c>
      <c r="J331" t="s">
        <v>902</v>
      </c>
      <c r="K331" t="s">
        <v>903</v>
      </c>
      <c r="L331">
        <v>1348</v>
      </c>
      <c r="N331">
        <v>1009</v>
      </c>
      <c r="O331" t="s">
        <v>219</v>
      </c>
      <c r="P331" t="s">
        <v>219</v>
      </c>
      <c r="Q331">
        <v>1000</v>
      </c>
      <c r="X331">
        <v>1.1E-4</v>
      </c>
      <c r="Y331">
        <v>10362</v>
      </c>
      <c r="Z331">
        <v>0</v>
      </c>
      <c r="AA331">
        <v>0</v>
      </c>
      <c r="AB331">
        <v>0</v>
      </c>
      <c r="AC331">
        <v>0</v>
      </c>
      <c r="AD331">
        <v>1</v>
      </c>
      <c r="AE331">
        <v>0</v>
      </c>
      <c r="AF331" t="s">
        <v>3</v>
      </c>
      <c r="AG331">
        <v>1.1E-4</v>
      </c>
      <c r="AH331">
        <v>2</v>
      </c>
      <c r="AI331">
        <v>39270164</v>
      </c>
      <c r="AJ331">
        <v>341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">
      <c r="A332">
        <f>ROW(Source!A213)</f>
        <v>213</v>
      </c>
      <c r="B332">
        <v>39270173</v>
      </c>
      <c r="C332">
        <v>39270159</v>
      </c>
      <c r="D332">
        <v>36796210</v>
      </c>
      <c r="E332">
        <v>17</v>
      </c>
      <c r="F332">
        <v>1</v>
      </c>
      <c r="G332">
        <v>1</v>
      </c>
      <c r="H332">
        <v>3</v>
      </c>
      <c r="I332" t="s">
        <v>1252</v>
      </c>
      <c r="J332" t="s">
        <v>3</v>
      </c>
      <c r="K332" t="s">
        <v>1253</v>
      </c>
      <c r="L332">
        <v>1339</v>
      </c>
      <c r="N332">
        <v>1007</v>
      </c>
      <c r="O332" t="s">
        <v>188</v>
      </c>
      <c r="P332" t="s">
        <v>188</v>
      </c>
      <c r="Q332">
        <v>1</v>
      </c>
      <c r="X332">
        <v>2.9999999999999997E-4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 t="s">
        <v>3</v>
      </c>
      <c r="AG332">
        <v>2.9999999999999997E-4</v>
      </c>
      <c r="AH332">
        <v>3</v>
      </c>
      <c r="AI332">
        <v>-1</v>
      </c>
      <c r="AJ332" t="s">
        <v>3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">
      <c r="A333">
        <f>ROW(Source!A213)</f>
        <v>213</v>
      </c>
      <c r="B333">
        <v>39270174</v>
      </c>
      <c r="C333">
        <v>39270159</v>
      </c>
      <c r="D333">
        <v>36826587</v>
      </c>
      <c r="E333">
        <v>1</v>
      </c>
      <c r="F333">
        <v>1</v>
      </c>
      <c r="G333">
        <v>1</v>
      </c>
      <c r="H333">
        <v>3</v>
      </c>
      <c r="I333" t="s">
        <v>907</v>
      </c>
      <c r="J333" t="s">
        <v>908</v>
      </c>
      <c r="K333" t="s">
        <v>909</v>
      </c>
      <c r="L333">
        <v>1348</v>
      </c>
      <c r="N333">
        <v>1009</v>
      </c>
      <c r="O333" t="s">
        <v>219</v>
      </c>
      <c r="P333" t="s">
        <v>219</v>
      </c>
      <c r="Q333">
        <v>1000</v>
      </c>
      <c r="X333">
        <v>4.2999999999999999E-4</v>
      </c>
      <c r="Y333">
        <v>6508.75</v>
      </c>
      <c r="Z333">
        <v>0</v>
      </c>
      <c r="AA333">
        <v>0</v>
      </c>
      <c r="AB333">
        <v>0</v>
      </c>
      <c r="AC333">
        <v>0</v>
      </c>
      <c r="AD333">
        <v>1</v>
      </c>
      <c r="AE333">
        <v>0</v>
      </c>
      <c r="AF333" t="s">
        <v>3</v>
      </c>
      <c r="AG333">
        <v>4.2999999999999999E-4</v>
      </c>
      <c r="AH333">
        <v>2</v>
      </c>
      <c r="AI333">
        <v>39270165</v>
      </c>
      <c r="AJ333">
        <v>342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">
      <c r="A334">
        <f>ROW(Source!A213)</f>
        <v>213</v>
      </c>
      <c r="B334">
        <v>39270175</v>
      </c>
      <c r="C334">
        <v>39270159</v>
      </c>
      <c r="D334">
        <v>36797058</v>
      </c>
      <c r="E334">
        <v>17</v>
      </c>
      <c r="F334">
        <v>1</v>
      </c>
      <c r="G334">
        <v>1</v>
      </c>
      <c r="H334">
        <v>3</v>
      </c>
      <c r="I334" t="s">
        <v>1254</v>
      </c>
      <c r="J334" t="s">
        <v>3</v>
      </c>
      <c r="K334" t="s">
        <v>1255</v>
      </c>
      <c r="L334">
        <v>1354</v>
      </c>
      <c r="N334">
        <v>1010</v>
      </c>
      <c r="O334" t="s">
        <v>94</v>
      </c>
      <c r="P334" t="s">
        <v>94</v>
      </c>
      <c r="Q334">
        <v>1</v>
      </c>
      <c r="X334">
        <v>1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 t="s">
        <v>3</v>
      </c>
      <c r="AG334">
        <v>1</v>
      </c>
      <c r="AH334">
        <v>3</v>
      </c>
      <c r="AI334">
        <v>-1</v>
      </c>
      <c r="AJ334" t="s">
        <v>3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">
      <c r="A335">
        <f>ROW(Source!A216)</f>
        <v>216</v>
      </c>
      <c r="B335">
        <v>39270198</v>
      </c>
      <c r="C335">
        <v>39270178</v>
      </c>
      <c r="D335">
        <v>37070495</v>
      </c>
      <c r="E335">
        <v>1</v>
      </c>
      <c r="F335">
        <v>1</v>
      </c>
      <c r="G335">
        <v>1</v>
      </c>
      <c r="H335">
        <v>1</v>
      </c>
      <c r="I335" t="s">
        <v>942</v>
      </c>
      <c r="J335" t="s">
        <v>3</v>
      </c>
      <c r="K335" t="s">
        <v>943</v>
      </c>
      <c r="L335">
        <v>1191</v>
      </c>
      <c r="N335">
        <v>1013</v>
      </c>
      <c r="O335" t="s">
        <v>878</v>
      </c>
      <c r="P335" t="s">
        <v>878</v>
      </c>
      <c r="Q335">
        <v>1</v>
      </c>
      <c r="X335">
        <v>100.06</v>
      </c>
      <c r="Y335">
        <v>0</v>
      </c>
      <c r="Z335">
        <v>0</v>
      </c>
      <c r="AA335">
        <v>0</v>
      </c>
      <c r="AB335">
        <v>8.74</v>
      </c>
      <c r="AC335">
        <v>0</v>
      </c>
      <c r="AD335">
        <v>1</v>
      </c>
      <c r="AE335">
        <v>1</v>
      </c>
      <c r="AF335" t="s">
        <v>82</v>
      </c>
      <c r="AG335">
        <v>115.06899999999999</v>
      </c>
      <c r="AH335">
        <v>2</v>
      </c>
      <c r="AI335">
        <v>39270179</v>
      </c>
      <c r="AJ335">
        <v>345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">
      <c r="A336">
        <f>ROW(Source!A216)</f>
        <v>216</v>
      </c>
      <c r="B336">
        <v>39270199</v>
      </c>
      <c r="C336">
        <v>39270178</v>
      </c>
      <c r="D336">
        <v>37064876</v>
      </c>
      <c r="E336">
        <v>1</v>
      </c>
      <c r="F336">
        <v>1</v>
      </c>
      <c r="G336">
        <v>1</v>
      </c>
      <c r="H336">
        <v>1</v>
      </c>
      <c r="I336" t="s">
        <v>879</v>
      </c>
      <c r="J336" t="s">
        <v>3</v>
      </c>
      <c r="K336" t="s">
        <v>880</v>
      </c>
      <c r="L336">
        <v>1191</v>
      </c>
      <c r="N336">
        <v>1013</v>
      </c>
      <c r="O336" t="s">
        <v>878</v>
      </c>
      <c r="P336" t="s">
        <v>878</v>
      </c>
      <c r="Q336">
        <v>1</v>
      </c>
      <c r="X336">
        <v>0.71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1</v>
      </c>
      <c r="AE336">
        <v>2</v>
      </c>
      <c r="AF336" t="s">
        <v>81</v>
      </c>
      <c r="AG336">
        <v>0.88749999999999996</v>
      </c>
      <c r="AH336">
        <v>2</v>
      </c>
      <c r="AI336">
        <v>39270180</v>
      </c>
      <c r="AJ336">
        <v>346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">
      <c r="A337">
        <f>ROW(Source!A216)</f>
        <v>216</v>
      </c>
      <c r="B337">
        <v>39270200</v>
      </c>
      <c r="C337">
        <v>39270178</v>
      </c>
      <c r="D337">
        <v>36882159</v>
      </c>
      <c r="E337">
        <v>1</v>
      </c>
      <c r="F337">
        <v>1</v>
      </c>
      <c r="G337">
        <v>1</v>
      </c>
      <c r="H337">
        <v>2</v>
      </c>
      <c r="I337" t="s">
        <v>892</v>
      </c>
      <c r="J337" t="s">
        <v>893</v>
      </c>
      <c r="K337" t="s">
        <v>894</v>
      </c>
      <c r="L337">
        <v>1368</v>
      </c>
      <c r="N337">
        <v>1011</v>
      </c>
      <c r="O337" t="s">
        <v>884</v>
      </c>
      <c r="P337" t="s">
        <v>884</v>
      </c>
      <c r="Q337">
        <v>1</v>
      </c>
      <c r="X337">
        <v>0.28000000000000003</v>
      </c>
      <c r="Y337">
        <v>0</v>
      </c>
      <c r="Z337">
        <v>111.99</v>
      </c>
      <c r="AA337">
        <v>13.5</v>
      </c>
      <c r="AB337">
        <v>0</v>
      </c>
      <c r="AC337">
        <v>0</v>
      </c>
      <c r="AD337">
        <v>1</v>
      </c>
      <c r="AE337">
        <v>0</v>
      </c>
      <c r="AF337" t="s">
        <v>81</v>
      </c>
      <c r="AG337">
        <v>0.35000000000000003</v>
      </c>
      <c r="AH337">
        <v>2</v>
      </c>
      <c r="AI337">
        <v>39270181</v>
      </c>
      <c r="AJ337">
        <v>347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">
      <c r="A338">
        <f>ROW(Source!A216)</f>
        <v>216</v>
      </c>
      <c r="B338">
        <v>39270201</v>
      </c>
      <c r="C338">
        <v>39270178</v>
      </c>
      <c r="D338">
        <v>36882338</v>
      </c>
      <c r="E338">
        <v>1</v>
      </c>
      <c r="F338">
        <v>1</v>
      </c>
      <c r="G338">
        <v>1</v>
      </c>
      <c r="H338">
        <v>2</v>
      </c>
      <c r="I338" t="s">
        <v>1142</v>
      </c>
      <c r="J338" t="s">
        <v>1143</v>
      </c>
      <c r="K338" t="s">
        <v>1144</v>
      </c>
      <c r="L338">
        <v>1368</v>
      </c>
      <c r="N338">
        <v>1011</v>
      </c>
      <c r="O338" t="s">
        <v>884</v>
      </c>
      <c r="P338" t="s">
        <v>884</v>
      </c>
      <c r="Q338">
        <v>1</v>
      </c>
      <c r="X338">
        <v>10.050000000000001</v>
      </c>
      <c r="Y338">
        <v>0</v>
      </c>
      <c r="Z338">
        <v>3.12</v>
      </c>
      <c r="AA338">
        <v>0</v>
      </c>
      <c r="AB338">
        <v>0</v>
      </c>
      <c r="AC338">
        <v>0</v>
      </c>
      <c r="AD338">
        <v>1</v>
      </c>
      <c r="AE338">
        <v>0</v>
      </c>
      <c r="AF338" t="s">
        <v>81</v>
      </c>
      <c r="AG338">
        <v>12.5625</v>
      </c>
      <c r="AH338">
        <v>2</v>
      </c>
      <c r="AI338">
        <v>39270182</v>
      </c>
      <c r="AJ338">
        <v>348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">
      <c r="A339">
        <f>ROW(Source!A216)</f>
        <v>216</v>
      </c>
      <c r="B339">
        <v>39270202</v>
      </c>
      <c r="C339">
        <v>39270178</v>
      </c>
      <c r="D339">
        <v>36882351</v>
      </c>
      <c r="E339">
        <v>1</v>
      </c>
      <c r="F339">
        <v>1</v>
      </c>
      <c r="G339">
        <v>1</v>
      </c>
      <c r="H339">
        <v>2</v>
      </c>
      <c r="I339" t="s">
        <v>1162</v>
      </c>
      <c r="J339" t="s">
        <v>1163</v>
      </c>
      <c r="K339" t="s">
        <v>1164</v>
      </c>
      <c r="L339">
        <v>1368</v>
      </c>
      <c r="N339">
        <v>1011</v>
      </c>
      <c r="O339" t="s">
        <v>884</v>
      </c>
      <c r="P339" t="s">
        <v>884</v>
      </c>
      <c r="Q339">
        <v>1</v>
      </c>
      <c r="X339">
        <v>0.2</v>
      </c>
      <c r="Y339">
        <v>0</v>
      </c>
      <c r="Z339">
        <v>6.66</v>
      </c>
      <c r="AA339">
        <v>0</v>
      </c>
      <c r="AB339">
        <v>0</v>
      </c>
      <c r="AC339">
        <v>0</v>
      </c>
      <c r="AD339">
        <v>1</v>
      </c>
      <c r="AE339">
        <v>0</v>
      </c>
      <c r="AF339" t="s">
        <v>81</v>
      </c>
      <c r="AG339">
        <v>0.25</v>
      </c>
      <c r="AH339">
        <v>2</v>
      </c>
      <c r="AI339">
        <v>39270183</v>
      </c>
      <c r="AJ339">
        <v>349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">
      <c r="A340">
        <f>ROW(Source!A216)</f>
        <v>216</v>
      </c>
      <c r="B340">
        <v>39270203</v>
      </c>
      <c r="C340">
        <v>39270178</v>
      </c>
      <c r="D340">
        <v>36883554</v>
      </c>
      <c r="E340">
        <v>1</v>
      </c>
      <c r="F340">
        <v>1</v>
      </c>
      <c r="G340">
        <v>1</v>
      </c>
      <c r="H340">
        <v>2</v>
      </c>
      <c r="I340" t="s">
        <v>895</v>
      </c>
      <c r="J340" t="s">
        <v>896</v>
      </c>
      <c r="K340" t="s">
        <v>897</v>
      </c>
      <c r="L340">
        <v>1368</v>
      </c>
      <c r="N340">
        <v>1011</v>
      </c>
      <c r="O340" t="s">
        <v>884</v>
      </c>
      <c r="P340" t="s">
        <v>884</v>
      </c>
      <c r="Q340">
        <v>1</v>
      </c>
      <c r="X340">
        <v>0.43</v>
      </c>
      <c r="Y340">
        <v>0</v>
      </c>
      <c r="Z340">
        <v>65.709999999999994</v>
      </c>
      <c r="AA340">
        <v>11.6</v>
      </c>
      <c r="AB340">
        <v>0</v>
      </c>
      <c r="AC340">
        <v>0</v>
      </c>
      <c r="AD340">
        <v>1</v>
      </c>
      <c r="AE340">
        <v>0</v>
      </c>
      <c r="AF340" t="s">
        <v>81</v>
      </c>
      <c r="AG340">
        <v>0.53749999999999998</v>
      </c>
      <c r="AH340">
        <v>2</v>
      </c>
      <c r="AI340">
        <v>39270184</v>
      </c>
      <c r="AJ340">
        <v>350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">
      <c r="A341">
        <f>ROW(Source!A216)</f>
        <v>216</v>
      </c>
      <c r="B341">
        <v>39270204</v>
      </c>
      <c r="C341">
        <v>39270178</v>
      </c>
      <c r="D341">
        <v>36883858</v>
      </c>
      <c r="E341">
        <v>1</v>
      </c>
      <c r="F341">
        <v>1</v>
      </c>
      <c r="G341">
        <v>1</v>
      </c>
      <c r="H341">
        <v>2</v>
      </c>
      <c r="I341" t="s">
        <v>898</v>
      </c>
      <c r="J341" t="s">
        <v>899</v>
      </c>
      <c r="K341" t="s">
        <v>900</v>
      </c>
      <c r="L341">
        <v>1368</v>
      </c>
      <c r="N341">
        <v>1011</v>
      </c>
      <c r="O341" t="s">
        <v>884</v>
      </c>
      <c r="P341" t="s">
        <v>884</v>
      </c>
      <c r="Q341">
        <v>1</v>
      </c>
      <c r="X341">
        <v>1.31</v>
      </c>
      <c r="Y341">
        <v>0</v>
      </c>
      <c r="Z341">
        <v>8.1</v>
      </c>
      <c r="AA341">
        <v>0</v>
      </c>
      <c r="AB341">
        <v>0</v>
      </c>
      <c r="AC341">
        <v>0</v>
      </c>
      <c r="AD341">
        <v>1</v>
      </c>
      <c r="AE341">
        <v>0</v>
      </c>
      <c r="AF341" t="s">
        <v>81</v>
      </c>
      <c r="AG341">
        <v>1.6375000000000002</v>
      </c>
      <c r="AH341">
        <v>2</v>
      </c>
      <c r="AI341">
        <v>39270185</v>
      </c>
      <c r="AJ341">
        <v>351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">
      <c r="A342">
        <f>ROW(Source!A216)</f>
        <v>216</v>
      </c>
      <c r="B342">
        <v>39270205</v>
      </c>
      <c r="C342">
        <v>39270178</v>
      </c>
      <c r="D342">
        <v>36799676</v>
      </c>
      <c r="E342">
        <v>1</v>
      </c>
      <c r="F342">
        <v>1</v>
      </c>
      <c r="G342">
        <v>1</v>
      </c>
      <c r="H342">
        <v>3</v>
      </c>
      <c r="I342" t="s">
        <v>1156</v>
      </c>
      <c r="J342" t="s">
        <v>1157</v>
      </c>
      <c r="K342" t="s">
        <v>1158</v>
      </c>
      <c r="L342">
        <v>1348</v>
      </c>
      <c r="N342">
        <v>1009</v>
      </c>
      <c r="O342" t="s">
        <v>219</v>
      </c>
      <c r="P342" t="s">
        <v>219</v>
      </c>
      <c r="Q342">
        <v>1000</v>
      </c>
      <c r="X342">
        <v>1.1000000000000001E-3</v>
      </c>
      <c r="Y342">
        <v>26499</v>
      </c>
      <c r="Z342">
        <v>0</v>
      </c>
      <c r="AA342">
        <v>0</v>
      </c>
      <c r="AB342">
        <v>0</v>
      </c>
      <c r="AC342">
        <v>0</v>
      </c>
      <c r="AD342">
        <v>1</v>
      </c>
      <c r="AE342">
        <v>0</v>
      </c>
      <c r="AF342" t="s">
        <v>3</v>
      </c>
      <c r="AG342">
        <v>1.1000000000000001E-3</v>
      </c>
      <c r="AH342">
        <v>2</v>
      </c>
      <c r="AI342">
        <v>39270186</v>
      </c>
      <c r="AJ342">
        <v>352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">
      <c r="A343">
        <f>ROW(Source!A216)</f>
        <v>216</v>
      </c>
      <c r="B343">
        <v>39270206</v>
      </c>
      <c r="C343">
        <v>39270178</v>
      </c>
      <c r="D343">
        <v>36803269</v>
      </c>
      <c r="E343">
        <v>1</v>
      </c>
      <c r="F343">
        <v>1</v>
      </c>
      <c r="G343">
        <v>1</v>
      </c>
      <c r="H343">
        <v>3</v>
      </c>
      <c r="I343" t="s">
        <v>901</v>
      </c>
      <c r="J343" t="s">
        <v>902</v>
      </c>
      <c r="K343" t="s">
        <v>903</v>
      </c>
      <c r="L343">
        <v>1348</v>
      </c>
      <c r="N343">
        <v>1009</v>
      </c>
      <c r="O343" t="s">
        <v>219</v>
      </c>
      <c r="P343" t="s">
        <v>219</v>
      </c>
      <c r="Q343">
        <v>1000</v>
      </c>
      <c r="X343">
        <v>3.3E-4</v>
      </c>
      <c r="Y343">
        <v>10362</v>
      </c>
      <c r="Z343">
        <v>0</v>
      </c>
      <c r="AA343">
        <v>0</v>
      </c>
      <c r="AB343">
        <v>0</v>
      </c>
      <c r="AC343">
        <v>0</v>
      </c>
      <c r="AD343">
        <v>1</v>
      </c>
      <c r="AE343">
        <v>0</v>
      </c>
      <c r="AF343" t="s">
        <v>3</v>
      </c>
      <c r="AG343">
        <v>3.3E-4</v>
      </c>
      <c r="AH343">
        <v>2</v>
      </c>
      <c r="AI343">
        <v>39270187</v>
      </c>
      <c r="AJ343">
        <v>353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">
      <c r="A344">
        <f>ROW(Source!A216)</f>
        <v>216</v>
      </c>
      <c r="B344">
        <v>39270207</v>
      </c>
      <c r="C344">
        <v>39270178</v>
      </c>
      <c r="D344">
        <v>36804447</v>
      </c>
      <c r="E344">
        <v>1</v>
      </c>
      <c r="F344">
        <v>1</v>
      </c>
      <c r="G344">
        <v>1</v>
      </c>
      <c r="H344">
        <v>3</v>
      </c>
      <c r="I344" t="s">
        <v>904</v>
      </c>
      <c r="J344" t="s">
        <v>905</v>
      </c>
      <c r="K344" t="s">
        <v>906</v>
      </c>
      <c r="L344">
        <v>1348</v>
      </c>
      <c r="N344">
        <v>1009</v>
      </c>
      <c r="O344" t="s">
        <v>219</v>
      </c>
      <c r="P344" t="s">
        <v>219</v>
      </c>
      <c r="Q344">
        <v>1000</v>
      </c>
      <c r="X344">
        <v>8.0000000000000002E-3</v>
      </c>
      <c r="Y344">
        <v>9040.01</v>
      </c>
      <c r="Z344">
        <v>0</v>
      </c>
      <c r="AA344">
        <v>0</v>
      </c>
      <c r="AB344">
        <v>0</v>
      </c>
      <c r="AC344">
        <v>0</v>
      </c>
      <c r="AD344">
        <v>1</v>
      </c>
      <c r="AE344">
        <v>0</v>
      </c>
      <c r="AF344" t="s">
        <v>3</v>
      </c>
      <c r="AG344">
        <v>8.0000000000000002E-3</v>
      </c>
      <c r="AH344">
        <v>2</v>
      </c>
      <c r="AI344">
        <v>39270188</v>
      </c>
      <c r="AJ344">
        <v>354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">
      <c r="A345">
        <f>ROW(Source!A216)</f>
        <v>216</v>
      </c>
      <c r="B345">
        <v>39270208</v>
      </c>
      <c r="C345">
        <v>39270178</v>
      </c>
      <c r="D345">
        <v>36805330</v>
      </c>
      <c r="E345">
        <v>1</v>
      </c>
      <c r="F345">
        <v>1</v>
      </c>
      <c r="G345">
        <v>1</v>
      </c>
      <c r="H345">
        <v>3</v>
      </c>
      <c r="I345" t="s">
        <v>1151</v>
      </c>
      <c r="J345" t="s">
        <v>1152</v>
      </c>
      <c r="K345" t="s">
        <v>1153</v>
      </c>
      <c r="L345">
        <v>1346</v>
      </c>
      <c r="N345">
        <v>1009</v>
      </c>
      <c r="O345" t="s">
        <v>260</v>
      </c>
      <c r="P345" t="s">
        <v>260</v>
      </c>
      <c r="Q345">
        <v>1</v>
      </c>
      <c r="X345">
        <v>9.91</v>
      </c>
      <c r="Y345">
        <v>23.09</v>
      </c>
      <c r="Z345">
        <v>0</v>
      </c>
      <c r="AA345">
        <v>0</v>
      </c>
      <c r="AB345">
        <v>0</v>
      </c>
      <c r="AC345">
        <v>0</v>
      </c>
      <c r="AD345">
        <v>1</v>
      </c>
      <c r="AE345">
        <v>0</v>
      </c>
      <c r="AF345" t="s">
        <v>3</v>
      </c>
      <c r="AG345">
        <v>9.91</v>
      </c>
      <c r="AH345">
        <v>2</v>
      </c>
      <c r="AI345">
        <v>39270189</v>
      </c>
      <c r="AJ345">
        <v>355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">
      <c r="A346">
        <f>ROW(Source!A216)</f>
        <v>216</v>
      </c>
      <c r="B346">
        <v>39270209</v>
      </c>
      <c r="C346">
        <v>39270178</v>
      </c>
      <c r="D346">
        <v>39169906</v>
      </c>
      <c r="E346">
        <v>17</v>
      </c>
      <c r="F346">
        <v>1</v>
      </c>
      <c r="G346">
        <v>1</v>
      </c>
      <c r="H346">
        <v>3</v>
      </c>
      <c r="I346" t="s">
        <v>1290</v>
      </c>
      <c r="J346" t="s">
        <v>3</v>
      </c>
      <c r="K346" t="s">
        <v>1291</v>
      </c>
      <c r="L346">
        <v>1327</v>
      </c>
      <c r="N346">
        <v>1005</v>
      </c>
      <c r="O346" t="s">
        <v>79</v>
      </c>
      <c r="P346" t="s">
        <v>79</v>
      </c>
      <c r="Q346">
        <v>1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1</v>
      </c>
      <c r="AD346">
        <v>0</v>
      </c>
      <c r="AE346">
        <v>0</v>
      </c>
      <c r="AF346" t="s">
        <v>3</v>
      </c>
      <c r="AG346">
        <v>0</v>
      </c>
      <c r="AH346">
        <v>3</v>
      </c>
      <c r="AI346">
        <v>-1</v>
      </c>
      <c r="AJ346" t="s">
        <v>3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">
      <c r="A347">
        <f>ROW(Source!A216)</f>
        <v>216</v>
      </c>
      <c r="B347">
        <v>39270210</v>
      </c>
      <c r="C347">
        <v>39270178</v>
      </c>
      <c r="D347">
        <v>36838891</v>
      </c>
      <c r="E347">
        <v>1</v>
      </c>
      <c r="F347">
        <v>1</v>
      </c>
      <c r="G347">
        <v>1</v>
      </c>
      <c r="H347">
        <v>3</v>
      </c>
      <c r="I347" t="s">
        <v>1165</v>
      </c>
      <c r="J347" t="s">
        <v>1166</v>
      </c>
      <c r="K347" t="s">
        <v>1167</v>
      </c>
      <c r="L347">
        <v>1348</v>
      </c>
      <c r="N347">
        <v>1009</v>
      </c>
      <c r="O347" t="s">
        <v>219</v>
      </c>
      <c r="P347" t="s">
        <v>219</v>
      </c>
      <c r="Q347">
        <v>1000</v>
      </c>
      <c r="X347">
        <v>2.6900000000000001E-3</v>
      </c>
      <c r="Y347">
        <v>17183</v>
      </c>
      <c r="Z347">
        <v>0</v>
      </c>
      <c r="AA347">
        <v>0</v>
      </c>
      <c r="AB347">
        <v>0</v>
      </c>
      <c r="AC347">
        <v>0</v>
      </c>
      <c r="AD347">
        <v>1</v>
      </c>
      <c r="AE347">
        <v>0</v>
      </c>
      <c r="AF347" t="s">
        <v>3</v>
      </c>
      <c r="AG347">
        <v>2.6900000000000001E-3</v>
      </c>
      <c r="AH347">
        <v>2</v>
      </c>
      <c r="AI347">
        <v>39270190</v>
      </c>
      <c r="AJ347">
        <v>356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">
      <c r="A348">
        <f>ROW(Source!A216)</f>
        <v>216</v>
      </c>
      <c r="B348">
        <v>39270211</v>
      </c>
      <c r="C348">
        <v>39270178</v>
      </c>
      <c r="D348">
        <v>36797622</v>
      </c>
      <c r="E348">
        <v>17</v>
      </c>
      <c r="F348">
        <v>1</v>
      </c>
      <c r="G348">
        <v>1</v>
      </c>
      <c r="H348">
        <v>3</v>
      </c>
      <c r="I348" t="s">
        <v>1280</v>
      </c>
      <c r="J348" t="s">
        <v>3</v>
      </c>
      <c r="K348" t="s">
        <v>1281</v>
      </c>
      <c r="L348">
        <v>1346</v>
      </c>
      <c r="N348">
        <v>1009</v>
      </c>
      <c r="O348" t="s">
        <v>260</v>
      </c>
      <c r="P348" t="s">
        <v>260</v>
      </c>
      <c r="Q348">
        <v>1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1</v>
      </c>
      <c r="AD348">
        <v>0</v>
      </c>
      <c r="AE348">
        <v>0</v>
      </c>
      <c r="AF348" t="s">
        <v>3</v>
      </c>
      <c r="AG348">
        <v>0</v>
      </c>
      <c r="AH348">
        <v>3</v>
      </c>
      <c r="AI348">
        <v>-1</v>
      </c>
      <c r="AJ348" t="s">
        <v>3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">
      <c r="A349">
        <f>ROW(Source!A216)</f>
        <v>216</v>
      </c>
      <c r="B349">
        <v>39270212</v>
      </c>
      <c r="C349">
        <v>39270178</v>
      </c>
      <c r="D349">
        <v>36797819</v>
      </c>
      <c r="E349">
        <v>17</v>
      </c>
      <c r="F349">
        <v>1</v>
      </c>
      <c r="G349">
        <v>1</v>
      </c>
      <c r="H349">
        <v>3</v>
      </c>
      <c r="I349" t="s">
        <v>631</v>
      </c>
      <c r="J349" t="s">
        <v>3</v>
      </c>
      <c r="K349" t="s">
        <v>632</v>
      </c>
      <c r="L349">
        <v>1327</v>
      </c>
      <c r="N349">
        <v>1005</v>
      </c>
      <c r="O349" t="s">
        <v>79</v>
      </c>
      <c r="P349" t="s">
        <v>79</v>
      </c>
      <c r="Q349">
        <v>1</v>
      </c>
      <c r="X349">
        <v>100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 t="s">
        <v>3</v>
      </c>
      <c r="AG349">
        <v>100</v>
      </c>
      <c r="AH349">
        <v>2</v>
      </c>
      <c r="AI349">
        <v>39270191</v>
      </c>
      <c r="AJ349">
        <v>361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">
      <c r="A350">
        <f>ROW(Source!A216)</f>
        <v>216</v>
      </c>
      <c r="B350">
        <v>39270213</v>
      </c>
      <c r="C350">
        <v>39270178</v>
      </c>
      <c r="D350">
        <v>36797822</v>
      </c>
      <c r="E350">
        <v>17</v>
      </c>
      <c r="F350">
        <v>1</v>
      </c>
      <c r="G350">
        <v>1</v>
      </c>
      <c r="H350">
        <v>3</v>
      </c>
      <c r="I350" t="s">
        <v>1292</v>
      </c>
      <c r="J350" t="s">
        <v>3</v>
      </c>
      <c r="K350" t="s">
        <v>1293</v>
      </c>
      <c r="L350">
        <v>1354</v>
      </c>
      <c r="N350">
        <v>1010</v>
      </c>
      <c r="O350" t="s">
        <v>94</v>
      </c>
      <c r="P350" t="s">
        <v>94</v>
      </c>
      <c r="Q350">
        <v>1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1</v>
      </c>
      <c r="AD350">
        <v>0</v>
      </c>
      <c r="AE350">
        <v>0</v>
      </c>
      <c r="AF350" t="s">
        <v>3</v>
      </c>
      <c r="AG350">
        <v>0</v>
      </c>
      <c r="AH350">
        <v>3</v>
      </c>
      <c r="AI350">
        <v>-1</v>
      </c>
      <c r="AJ350" t="s">
        <v>3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">
      <c r="A351">
        <f>ROW(Source!A216)</f>
        <v>216</v>
      </c>
      <c r="B351">
        <v>39270214</v>
      </c>
      <c r="C351">
        <v>39270178</v>
      </c>
      <c r="D351">
        <v>36797828</v>
      </c>
      <c r="E351">
        <v>17</v>
      </c>
      <c r="F351">
        <v>1</v>
      </c>
      <c r="G351">
        <v>1</v>
      </c>
      <c r="H351">
        <v>3</v>
      </c>
      <c r="I351" t="s">
        <v>1294</v>
      </c>
      <c r="J351" t="s">
        <v>3</v>
      </c>
      <c r="K351" t="s">
        <v>1295</v>
      </c>
      <c r="L351">
        <v>1354</v>
      </c>
      <c r="N351">
        <v>1010</v>
      </c>
      <c r="O351" t="s">
        <v>94</v>
      </c>
      <c r="P351" t="s">
        <v>94</v>
      </c>
      <c r="Q351">
        <v>1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1</v>
      </c>
      <c r="AD351">
        <v>0</v>
      </c>
      <c r="AE351">
        <v>0</v>
      </c>
      <c r="AF351" t="s">
        <v>3</v>
      </c>
      <c r="AG351">
        <v>0</v>
      </c>
      <c r="AH351">
        <v>3</v>
      </c>
      <c r="AI351">
        <v>-1</v>
      </c>
      <c r="AJ351" t="s">
        <v>3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">
      <c r="A352">
        <f>ROW(Source!A224)</f>
        <v>224</v>
      </c>
      <c r="B352">
        <v>39270229</v>
      </c>
      <c r="C352">
        <v>39270222</v>
      </c>
      <c r="D352">
        <v>37065248</v>
      </c>
      <c r="E352">
        <v>1</v>
      </c>
      <c r="F352">
        <v>1</v>
      </c>
      <c r="G352">
        <v>1</v>
      </c>
      <c r="H352">
        <v>1</v>
      </c>
      <c r="I352" t="s">
        <v>962</v>
      </c>
      <c r="J352" t="s">
        <v>3</v>
      </c>
      <c r="K352" t="s">
        <v>963</v>
      </c>
      <c r="L352">
        <v>1191</v>
      </c>
      <c r="N352">
        <v>1013</v>
      </c>
      <c r="O352" t="s">
        <v>878</v>
      </c>
      <c r="P352" t="s">
        <v>878</v>
      </c>
      <c r="Q352">
        <v>1</v>
      </c>
      <c r="X352">
        <v>9</v>
      </c>
      <c r="Y352">
        <v>0</v>
      </c>
      <c r="Z352">
        <v>0</v>
      </c>
      <c r="AA352">
        <v>0</v>
      </c>
      <c r="AB352">
        <v>8.5299999999999994</v>
      </c>
      <c r="AC352">
        <v>0</v>
      </c>
      <c r="AD352">
        <v>1</v>
      </c>
      <c r="AE352">
        <v>1</v>
      </c>
      <c r="AF352" t="s">
        <v>82</v>
      </c>
      <c r="AG352">
        <v>10.35</v>
      </c>
      <c r="AH352">
        <v>2</v>
      </c>
      <c r="AI352">
        <v>39270223</v>
      </c>
      <c r="AJ352">
        <v>364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">
      <c r="A353">
        <f>ROW(Source!A224)</f>
        <v>224</v>
      </c>
      <c r="B353">
        <v>39270230</v>
      </c>
      <c r="C353">
        <v>39270222</v>
      </c>
      <c r="D353">
        <v>37064876</v>
      </c>
      <c r="E353">
        <v>1</v>
      </c>
      <c r="F353">
        <v>1</v>
      </c>
      <c r="G353">
        <v>1</v>
      </c>
      <c r="H353">
        <v>1</v>
      </c>
      <c r="I353" t="s">
        <v>879</v>
      </c>
      <c r="J353" t="s">
        <v>3</v>
      </c>
      <c r="K353" t="s">
        <v>880</v>
      </c>
      <c r="L353">
        <v>1191</v>
      </c>
      <c r="N353">
        <v>1013</v>
      </c>
      <c r="O353" t="s">
        <v>878</v>
      </c>
      <c r="P353" t="s">
        <v>878</v>
      </c>
      <c r="Q353">
        <v>1</v>
      </c>
      <c r="X353">
        <v>0.08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1</v>
      </c>
      <c r="AE353">
        <v>2</v>
      </c>
      <c r="AF353" t="s">
        <v>81</v>
      </c>
      <c r="AG353">
        <v>0.1</v>
      </c>
      <c r="AH353">
        <v>2</v>
      </c>
      <c r="AI353">
        <v>39270224</v>
      </c>
      <c r="AJ353">
        <v>365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 x14ac:dyDescent="0.2">
      <c r="A354">
        <f>ROW(Source!A224)</f>
        <v>224</v>
      </c>
      <c r="B354">
        <v>39270231</v>
      </c>
      <c r="C354">
        <v>39270222</v>
      </c>
      <c r="D354">
        <v>36882159</v>
      </c>
      <c r="E354">
        <v>1</v>
      </c>
      <c r="F354">
        <v>1</v>
      </c>
      <c r="G354">
        <v>1</v>
      </c>
      <c r="H354">
        <v>2</v>
      </c>
      <c r="I354" t="s">
        <v>892</v>
      </c>
      <c r="J354" t="s">
        <v>893</v>
      </c>
      <c r="K354" t="s">
        <v>894</v>
      </c>
      <c r="L354">
        <v>1368</v>
      </c>
      <c r="N354">
        <v>1011</v>
      </c>
      <c r="O354" t="s">
        <v>884</v>
      </c>
      <c r="P354" t="s">
        <v>884</v>
      </c>
      <c r="Q354">
        <v>1</v>
      </c>
      <c r="X354">
        <v>0.03</v>
      </c>
      <c r="Y354">
        <v>0</v>
      </c>
      <c r="Z354">
        <v>111.99</v>
      </c>
      <c r="AA354">
        <v>13.5</v>
      </c>
      <c r="AB354">
        <v>0</v>
      </c>
      <c r="AC354">
        <v>0</v>
      </c>
      <c r="AD354">
        <v>1</v>
      </c>
      <c r="AE354">
        <v>0</v>
      </c>
      <c r="AF354" t="s">
        <v>81</v>
      </c>
      <c r="AG354">
        <v>3.7499999999999999E-2</v>
      </c>
      <c r="AH354">
        <v>2</v>
      </c>
      <c r="AI354">
        <v>39270225</v>
      </c>
      <c r="AJ354">
        <v>366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 x14ac:dyDescent="0.2">
      <c r="A355">
        <f>ROW(Source!A224)</f>
        <v>224</v>
      </c>
      <c r="B355">
        <v>39270232</v>
      </c>
      <c r="C355">
        <v>39270222</v>
      </c>
      <c r="D355">
        <v>36882338</v>
      </c>
      <c r="E355">
        <v>1</v>
      </c>
      <c r="F355">
        <v>1</v>
      </c>
      <c r="G355">
        <v>1</v>
      </c>
      <c r="H355">
        <v>2</v>
      </c>
      <c r="I355" t="s">
        <v>1142</v>
      </c>
      <c r="J355" t="s">
        <v>1143</v>
      </c>
      <c r="K355" t="s">
        <v>1144</v>
      </c>
      <c r="L355">
        <v>1368</v>
      </c>
      <c r="N355">
        <v>1011</v>
      </c>
      <c r="O355" t="s">
        <v>884</v>
      </c>
      <c r="P355" t="s">
        <v>884</v>
      </c>
      <c r="Q355">
        <v>1</v>
      </c>
      <c r="X355">
        <v>2.0699999999999998</v>
      </c>
      <c r="Y355">
        <v>0</v>
      </c>
      <c r="Z355">
        <v>3.12</v>
      </c>
      <c r="AA355">
        <v>0</v>
      </c>
      <c r="AB355">
        <v>0</v>
      </c>
      <c r="AC355">
        <v>0</v>
      </c>
      <c r="AD355">
        <v>1</v>
      </c>
      <c r="AE355">
        <v>0</v>
      </c>
      <c r="AF355" t="s">
        <v>81</v>
      </c>
      <c r="AG355">
        <v>2.5874999999999999</v>
      </c>
      <c r="AH355">
        <v>2</v>
      </c>
      <c r="AI355">
        <v>39270226</v>
      </c>
      <c r="AJ355">
        <v>367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 x14ac:dyDescent="0.2">
      <c r="A356">
        <f>ROW(Source!A224)</f>
        <v>224</v>
      </c>
      <c r="B356">
        <v>39270233</v>
      </c>
      <c r="C356">
        <v>39270222</v>
      </c>
      <c r="D356">
        <v>36883554</v>
      </c>
      <c r="E356">
        <v>1</v>
      </c>
      <c r="F356">
        <v>1</v>
      </c>
      <c r="G356">
        <v>1</v>
      </c>
      <c r="H356">
        <v>2</v>
      </c>
      <c r="I356" t="s">
        <v>895</v>
      </c>
      <c r="J356" t="s">
        <v>896</v>
      </c>
      <c r="K356" t="s">
        <v>897</v>
      </c>
      <c r="L356">
        <v>1368</v>
      </c>
      <c r="N356">
        <v>1011</v>
      </c>
      <c r="O356" t="s">
        <v>884</v>
      </c>
      <c r="P356" t="s">
        <v>884</v>
      </c>
      <c r="Q356">
        <v>1</v>
      </c>
      <c r="X356">
        <v>0.05</v>
      </c>
      <c r="Y356">
        <v>0</v>
      </c>
      <c r="Z356">
        <v>65.709999999999994</v>
      </c>
      <c r="AA356">
        <v>11.6</v>
      </c>
      <c r="AB356">
        <v>0</v>
      </c>
      <c r="AC356">
        <v>0</v>
      </c>
      <c r="AD356">
        <v>1</v>
      </c>
      <c r="AE356">
        <v>0</v>
      </c>
      <c r="AF356" t="s">
        <v>81</v>
      </c>
      <c r="AG356">
        <v>6.25E-2</v>
      </c>
      <c r="AH356">
        <v>2</v>
      </c>
      <c r="AI356">
        <v>39270227</v>
      </c>
      <c r="AJ356">
        <v>368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 x14ac:dyDescent="0.2">
      <c r="A357">
        <f>ROW(Source!A224)</f>
        <v>224</v>
      </c>
      <c r="B357">
        <v>39270234</v>
      </c>
      <c r="C357">
        <v>39270222</v>
      </c>
      <c r="D357">
        <v>36796178</v>
      </c>
      <c r="E357">
        <v>17</v>
      </c>
      <c r="F357">
        <v>1</v>
      </c>
      <c r="G357">
        <v>1</v>
      </c>
      <c r="H357">
        <v>3</v>
      </c>
      <c r="I357" t="s">
        <v>1296</v>
      </c>
      <c r="J357" t="s">
        <v>3</v>
      </c>
      <c r="K357" t="s">
        <v>1297</v>
      </c>
      <c r="L357">
        <v>1348</v>
      </c>
      <c r="N357">
        <v>1009</v>
      </c>
      <c r="O357" t="s">
        <v>219</v>
      </c>
      <c r="P357" t="s">
        <v>219</v>
      </c>
      <c r="Q357">
        <v>1000</v>
      </c>
      <c r="X357">
        <v>1.4E-3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 t="s">
        <v>3</v>
      </c>
      <c r="AG357">
        <v>1.4E-3</v>
      </c>
      <c r="AH357">
        <v>3</v>
      </c>
      <c r="AI357">
        <v>-1</v>
      </c>
      <c r="AJ357" t="s">
        <v>3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 x14ac:dyDescent="0.2">
      <c r="A358">
        <f>ROW(Source!A226)</f>
        <v>226</v>
      </c>
      <c r="B358">
        <v>39487075</v>
      </c>
      <c r="C358">
        <v>39487074</v>
      </c>
      <c r="D358">
        <v>37113247</v>
      </c>
      <c r="E358">
        <v>1</v>
      </c>
      <c r="F358">
        <v>1</v>
      </c>
      <c r="G358">
        <v>1</v>
      </c>
      <c r="H358">
        <v>1</v>
      </c>
      <c r="I358" t="s">
        <v>1168</v>
      </c>
      <c r="J358" t="s">
        <v>3</v>
      </c>
      <c r="K358" t="s">
        <v>1169</v>
      </c>
      <c r="L358">
        <v>1191</v>
      </c>
      <c r="N358">
        <v>1013</v>
      </c>
      <c r="O358" t="s">
        <v>878</v>
      </c>
      <c r="P358" t="s">
        <v>878</v>
      </c>
      <c r="Q358">
        <v>1</v>
      </c>
      <c r="X358">
        <v>10.1</v>
      </c>
      <c r="Y358">
        <v>0</v>
      </c>
      <c r="Z358">
        <v>0</v>
      </c>
      <c r="AA358">
        <v>0</v>
      </c>
      <c r="AB358">
        <v>11.09</v>
      </c>
      <c r="AC358">
        <v>0</v>
      </c>
      <c r="AD358">
        <v>1</v>
      </c>
      <c r="AE358">
        <v>1</v>
      </c>
      <c r="AF358" t="s">
        <v>3</v>
      </c>
      <c r="AG358">
        <v>10.1</v>
      </c>
      <c r="AH358">
        <v>2</v>
      </c>
      <c r="AI358">
        <v>39487075</v>
      </c>
      <c r="AJ358">
        <v>370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 x14ac:dyDescent="0.2">
      <c r="A359">
        <f>ROW(Source!A226)</f>
        <v>226</v>
      </c>
      <c r="B359">
        <v>39487076</v>
      </c>
      <c r="C359">
        <v>39487074</v>
      </c>
      <c r="D359">
        <v>37064876</v>
      </c>
      <c r="E359">
        <v>1</v>
      </c>
      <c r="F359">
        <v>1</v>
      </c>
      <c r="G359">
        <v>1</v>
      </c>
      <c r="H359">
        <v>1</v>
      </c>
      <c r="I359" t="s">
        <v>879</v>
      </c>
      <c r="J359" t="s">
        <v>3</v>
      </c>
      <c r="K359" t="s">
        <v>880</v>
      </c>
      <c r="L359">
        <v>1191</v>
      </c>
      <c r="N359">
        <v>1013</v>
      </c>
      <c r="O359" t="s">
        <v>878</v>
      </c>
      <c r="P359" t="s">
        <v>878</v>
      </c>
      <c r="Q359">
        <v>1</v>
      </c>
      <c r="X359">
        <v>0.44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1</v>
      </c>
      <c r="AE359">
        <v>2</v>
      </c>
      <c r="AF359" t="s">
        <v>3</v>
      </c>
      <c r="AG359">
        <v>0.44</v>
      </c>
      <c r="AH359">
        <v>2</v>
      </c>
      <c r="AI359">
        <v>39487076</v>
      </c>
      <c r="AJ359">
        <v>371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 x14ac:dyDescent="0.2">
      <c r="A360">
        <f>ROW(Source!A226)</f>
        <v>226</v>
      </c>
      <c r="B360">
        <v>39487077</v>
      </c>
      <c r="C360">
        <v>39487074</v>
      </c>
      <c r="D360">
        <v>36882383</v>
      </c>
      <c r="E360">
        <v>1</v>
      </c>
      <c r="F360">
        <v>1</v>
      </c>
      <c r="G360">
        <v>1</v>
      </c>
      <c r="H360">
        <v>2</v>
      </c>
      <c r="I360" t="s">
        <v>1170</v>
      </c>
      <c r="J360" t="s">
        <v>1171</v>
      </c>
      <c r="K360" t="s">
        <v>1172</v>
      </c>
      <c r="L360">
        <v>1368</v>
      </c>
      <c r="N360">
        <v>1011</v>
      </c>
      <c r="O360" t="s">
        <v>884</v>
      </c>
      <c r="P360" t="s">
        <v>884</v>
      </c>
      <c r="Q360">
        <v>1</v>
      </c>
      <c r="X360">
        <v>0.44</v>
      </c>
      <c r="Y360">
        <v>0</v>
      </c>
      <c r="Z360">
        <v>89.99</v>
      </c>
      <c r="AA360">
        <v>10.06</v>
      </c>
      <c r="AB360">
        <v>0</v>
      </c>
      <c r="AC360">
        <v>0</v>
      </c>
      <c r="AD360">
        <v>1</v>
      </c>
      <c r="AE360">
        <v>0</v>
      </c>
      <c r="AF360" t="s">
        <v>3</v>
      </c>
      <c r="AG360">
        <v>0.44</v>
      </c>
      <c r="AH360">
        <v>2</v>
      </c>
      <c r="AI360">
        <v>39487077</v>
      </c>
      <c r="AJ360">
        <v>372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 x14ac:dyDescent="0.2">
      <c r="A361">
        <f>ROW(Source!A226)</f>
        <v>226</v>
      </c>
      <c r="B361">
        <v>39487078</v>
      </c>
      <c r="C361">
        <v>39487074</v>
      </c>
      <c r="D361">
        <v>36800424</v>
      </c>
      <c r="E361">
        <v>1</v>
      </c>
      <c r="F361">
        <v>1</v>
      </c>
      <c r="G361">
        <v>1</v>
      </c>
      <c r="H361">
        <v>3</v>
      </c>
      <c r="I361" t="s">
        <v>1173</v>
      </c>
      <c r="J361" t="s">
        <v>1174</v>
      </c>
      <c r="K361" t="s">
        <v>1175</v>
      </c>
      <c r="L361">
        <v>1346</v>
      </c>
      <c r="N361">
        <v>1009</v>
      </c>
      <c r="O361" t="s">
        <v>260</v>
      </c>
      <c r="P361" t="s">
        <v>260</v>
      </c>
      <c r="Q361">
        <v>1</v>
      </c>
      <c r="X361">
        <v>0.01</v>
      </c>
      <c r="Y361">
        <v>27.74</v>
      </c>
      <c r="Z361">
        <v>0</v>
      </c>
      <c r="AA361">
        <v>0</v>
      </c>
      <c r="AB361">
        <v>0</v>
      </c>
      <c r="AC361">
        <v>0</v>
      </c>
      <c r="AD361">
        <v>1</v>
      </c>
      <c r="AE361">
        <v>0</v>
      </c>
      <c r="AF361" t="s">
        <v>3</v>
      </c>
      <c r="AG361">
        <v>0.01</v>
      </c>
      <c r="AH361">
        <v>2</v>
      </c>
      <c r="AI361">
        <v>39487078</v>
      </c>
      <c r="AJ361">
        <v>373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 x14ac:dyDescent="0.2">
      <c r="A362">
        <f>ROW(Source!A226)</f>
        <v>226</v>
      </c>
      <c r="B362">
        <v>39487079</v>
      </c>
      <c r="C362">
        <v>39487074</v>
      </c>
      <c r="D362">
        <v>36802095</v>
      </c>
      <c r="E362">
        <v>1</v>
      </c>
      <c r="F362">
        <v>1</v>
      </c>
      <c r="G362">
        <v>1</v>
      </c>
      <c r="H362">
        <v>3</v>
      </c>
      <c r="I362" t="s">
        <v>1176</v>
      </c>
      <c r="J362" t="s">
        <v>1177</v>
      </c>
      <c r="K362" t="s">
        <v>1178</v>
      </c>
      <c r="L362">
        <v>1346</v>
      </c>
      <c r="N362">
        <v>1009</v>
      </c>
      <c r="O362" t="s">
        <v>260</v>
      </c>
      <c r="P362" t="s">
        <v>260</v>
      </c>
      <c r="Q362">
        <v>1</v>
      </c>
      <c r="X362">
        <v>0.02</v>
      </c>
      <c r="Y362">
        <v>91.29</v>
      </c>
      <c r="Z362">
        <v>0</v>
      </c>
      <c r="AA362">
        <v>0</v>
      </c>
      <c r="AB362">
        <v>0</v>
      </c>
      <c r="AC362">
        <v>0</v>
      </c>
      <c r="AD362">
        <v>1</v>
      </c>
      <c r="AE362">
        <v>0</v>
      </c>
      <c r="AF362" t="s">
        <v>3</v>
      </c>
      <c r="AG362">
        <v>0.02</v>
      </c>
      <c r="AH362">
        <v>2</v>
      </c>
      <c r="AI362">
        <v>39487079</v>
      </c>
      <c r="AJ362">
        <v>374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 x14ac:dyDescent="0.2">
      <c r="A363">
        <f>ROW(Source!A226)</f>
        <v>226</v>
      </c>
      <c r="B363">
        <v>39487080</v>
      </c>
      <c r="C363">
        <v>39487074</v>
      </c>
      <c r="D363">
        <v>36804448</v>
      </c>
      <c r="E363">
        <v>1</v>
      </c>
      <c r="F363">
        <v>1</v>
      </c>
      <c r="G363">
        <v>1</v>
      </c>
      <c r="H363">
        <v>3</v>
      </c>
      <c r="I363" t="s">
        <v>1065</v>
      </c>
      <c r="J363" t="s">
        <v>1066</v>
      </c>
      <c r="K363" t="s">
        <v>906</v>
      </c>
      <c r="L363">
        <v>1346</v>
      </c>
      <c r="N363">
        <v>1009</v>
      </c>
      <c r="O363" t="s">
        <v>260</v>
      </c>
      <c r="P363" t="s">
        <v>260</v>
      </c>
      <c r="Q363">
        <v>1</v>
      </c>
      <c r="X363">
        <v>0.3</v>
      </c>
      <c r="Y363">
        <v>9.0399999999999991</v>
      </c>
      <c r="Z363">
        <v>0</v>
      </c>
      <c r="AA363">
        <v>0</v>
      </c>
      <c r="AB363">
        <v>0</v>
      </c>
      <c r="AC363">
        <v>0</v>
      </c>
      <c r="AD363">
        <v>1</v>
      </c>
      <c r="AE363">
        <v>0</v>
      </c>
      <c r="AF363" t="s">
        <v>3</v>
      </c>
      <c r="AG363">
        <v>0.3</v>
      </c>
      <c r="AH363">
        <v>2</v>
      </c>
      <c r="AI363">
        <v>39487080</v>
      </c>
      <c r="AJ363">
        <v>375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 x14ac:dyDescent="0.2">
      <c r="A364">
        <f>ROW(Source!A226)</f>
        <v>226</v>
      </c>
      <c r="B364">
        <v>39487081</v>
      </c>
      <c r="C364">
        <v>39487074</v>
      </c>
      <c r="D364">
        <v>36804578</v>
      </c>
      <c r="E364">
        <v>1</v>
      </c>
      <c r="F364">
        <v>1</v>
      </c>
      <c r="G364">
        <v>1</v>
      </c>
      <c r="H364">
        <v>3</v>
      </c>
      <c r="I364" t="s">
        <v>1179</v>
      </c>
      <c r="J364" t="s">
        <v>1180</v>
      </c>
      <c r="K364" t="s">
        <v>1181</v>
      </c>
      <c r="L364">
        <v>1355</v>
      </c>
      <c r="N364">
        <v>1010</v>
      </c>
      <c r="O364" t="s">
        <v>303</v>
      </c>
      <c r="P364" t="s">
        <v>303</v>
      </c>
      <c r="Q364">
        <v>100</v>
      </c>
      <c r="X364">
        <v>0.1</v>
      </c>
      <c r="Y364">
        <v>83</v>
      </c>
      <c r="Z364">
        <v>0</v>
      </c>
      <c r="AA364">
        <v>0</v>
      </c>
      <c r="AB364">
        <v>0</v>
      </c>
      <c r="AC364">
        <v>0</v>
      </c>
      <c r="AD364">
        <v>1</v>
      </c>
      <c r="AE364">
        <v>0</v>
      </c>
      <c r="AF364" t="s">
        <v>3</v>
      </c>
      <c r="AG364">
        <v>0.1</v>
      </c>
      <c r="AH364">
        <v>2</v>
      </c>
      <c r="AI364">
        <v>39487081</v>
      </c>
      <c r="AJ364">
        <v>376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 x14ac:dyDescent="0.2">
      <c r="A365">
        <f>ROW(Source!A226)</f>
        <v>226</v>
      </c>
      <c r="B365">
        <v>39487082</v>
      </c>
      <c r="C365">
        <v>39487074</v>
      </c>
      <c r="D365">
        <v>36806488</v>
      </c>
      <c r="E365">
        <v>1</v>
      </c>
      <c r="F365">
        <v>1</v>
      </c>
      <c r="G365">
        <v>1</v>
      </c>
      <c r="H365">
        <v>3</v>
      </c>
      <c r="I365" t="s">
        <v>1067</v>
      </c>
      <c r="J365" t="s">
        <v>1068</v>
      </c>
      <c r="K365" t="s">
        <v>1069</v>
      </c>
      <c r="L365">
        <v>1348</v>
      </c>
      <c r="N365">
        <v>1009</v>
      </c>
      <c r="O365" t="s">
        <v>219</v>
      </c>
      <c r="P365" t="s">
        <v>219</v>
      </c>
      <c r="Q365">
        <v>1000</v>
      </c>
      <c r="X365">
        <v>2.9999999999999997E-4</v>
      </c>
      <c r="Y365">
        <v>729.98</v>
      </c>
      <c r="Z365">
        <v>0</v>
      </c>
      <c r="AA365">
        <v>0</v>
      </c>
      <c r="AB365">
        <v>0</v>
      </c>
      <c r="AC365">
        <v>0</v>
      </c>
      <c r="AD365">
        <v>1</v>
      </c>
      <c r="AE365">
        <v>0</v>
      </c>
      <c r="AF365" t="s">
        <v>3</v>
      </c>
      <c r="AG365">
        <v>2.9999999999999997E-4</v>
      </c>
      <c r="AH365">
        <v>2</v>
      </c>
      <c r="AI365">
        <v>39487082</v>
      </c>
      <c r="AJ365">
        <v>377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 x14ac:dyDescent="0.2">
      <c r="A366">
        <f>ROW(Source!A226)</f>
        <v>226</v>
      </c>
      <c r="B366">
        <v>39487083</v>
      </c>
      <c r="C366">
        <v>39487074</v>
      </c>
      <c r="D366">
        <v>36829216</v>
      </c>
      <c r="E366">
        <v>1</v>
      </c>
      <c r="F366">
        <v>1</v>
      </c>
      <c r="G366">
        <v>1</v>
      </c>
      <c r="H366">
        <v>3</v>
      </c>
      <c r="I366" t="s">
        <v>1182</v>
      </c>
      <c r="J366" t="s">
        <v>1183</v>
      </c>
      <c r="K366" t="s">
        <v>1184</v>
      </c>
      <c r="L366">
        <v>1348</v>
      </c>
      <c r="N366">
        <v>1009</v>
      </c>
      <c r="O366" t="s">
        <v>219</v>
      </c>
      <c r="P366" t="s">
        <v>219</v>
      </c>
      <c r="Q366">
        <v>1000</v>
      </c>
      <c r="X366">
        <v>1E-4</v>
      </c>
      <c r="Y366">
        <v>37517</v>
      </c>
      <c r="Z366">
        <v>0</v>
      </c>
      <c r="AA366">
        <v>0</v>
      </c>
      <c r="AB366">
        <v>0</v>
      </c>
      <c r="AC366">
        <v>0</v>
      </c>
      <c r="AD366">
        <v>1</v>
      </c>
      <c r="AE366">
        <v>0</v>
      </c>
      <c r="AF366" t="s">
        <v>3</v>
      </c>
      <c r="AG366">
        <v>1E-4</v>
      </c>
      <c r="AH366">
        <v>2</v>
      </c>
      <c r="AI366">
        <v>39487083</v>
      </c>
      <c r="AJ366">
        <v>378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 x14ac:dyDescent="0.2">
      <c r="A367">
        <f>ROW(Source!A226)</f>
        <v>226</v>
      </c>
      <c r="B367">
        <v>39487084</v>
      </c>
      <c r="C367">
        <v>39487074</v>
      </c>
      <c r="D367">
        <v>36829536</v>
      </c>
      <c r="E367">
        <v>1</v>
      </c>
      <c r="F367">
        <v>1</v>
      </c>
      <c r="G367">
        <v>1</v>
      </c>
      <c r="H367">
        <v>3</v>
      </c>
      <c r="I367" t="s">
        <v>1185</v>
      </c>
      <c r="J367" t="s">
        <v>1186</v>
      </c>
      <c r="K367" t="s">
        <v>1187</v>
      </c>
      <c r="L367">
        <v>1346</v>
      </c>
      <c r="N367">
        <v>1009</v>
      </c>
      <c r="O367" t="s">
        <v>260</v>
      </c>
      <c r="P367" t="s">
        <v>260</v>
      </c>
      <c r="Q367">
        <v>1</v>
      </c>
      <c r="X367">
        <v>0.06</v>
      </c>
      <c r="Y367">
        <v>65.75</v>
      </c>
      <c r="Z367">
        <v>0</v>
      </c>
      <c r="AA367">
        <v>0</v>
      </c>
      <c r="AB367">
        <v>0</v>
      </c>
      <c r="AC367">
        <v>0</v>
      </c>
      <c r="AD367">
        <v>1</v>
      </c>
      <c r="AE367">
        <v>0</v>
      </c>
      <c r="AF367" t="s">
        <v>3</v>
      </c>
      <c r="AG367">
        <v>0.06</v>
      </c>
      <c r="AH367">
        <v>2</v>
      </c>
      <c r="AI367">
        <v>39487084</v>
      </c>
      <c r="AJ367">
        <v>379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 x14ac:dyDescent="0.2">
      <c r="A368">
        <f>ROW(Source!A226)</f>
        <v>226</v>
      </c>
      <c r="B368">
        <v>39487085</v>
      </c>
      <c r="C368">
        <v>39487074</v>
      </c>
      <c r="D368">
        <v>36837792</v>
      </c>
      <c r="E368">
        <v>1</v>
      </c>
      <c r="F368">
        <v>1</v>
      </c>
      <c r="G368">
        <v>1</v>
      </c>
      <c r="H368">
        <v>3</v>
      </c>
      <c r="I368" t="s">
        <v>1188</v>
      </c>
      <c r="J368" t="s">
        <v>1189</v>
      </c>
      <c r="K368" t="s">
        <v>1190</v>
      </c>
      <c r="L368">
        <v>1348</v>
      </c>
      <c r="N368">
        <v>1009</v>
      </c>
      <c r="O368" t="s">
        <v>219</v>
      </c>
      <c r="P368" t="s">
        <v>219</v>
      </c>
      <c r="Q368">
        <v>1000</v>
      </c>
      <c r="X368">
        <v>2.0000000000000002E-5</v>
      </c>
      <c r="Y368">
        <v>15481</v>
      </c>
      <c r="Z368">
        <v>0</v>
      </c>
      <c r="AA368">
        <v>0</v>
      </c>
      <c r="AB368">
        <v>0</v>
      </c>
      <c r="AC368">
        <v>0</v>
      </c>
      <c r="AD368">
        <v>1</v>
      </c>
      <c r="AE368">
        <v>0</v>
      </c>
      <c r="AF368" t="s">
        <v>3</v>
      </c>
      <c r="AG368">
        <v>2.0000000000000002E-5</v>
      </c>
      <c r="AH368">
        <v>2</v>
      </c>
      <c r="AI368">
        <v>39487085</v>
      </c>
      <c r="AJ368">
        <v>380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 x14ac:dyDescent="0.2">
      <c r="A369">
        <f>ROW(Source!A226)</f>
        <v>226</v>
      </c>
      <c r="B369">
        <v>39487086</v>
      </c>
      <c r="C369">
        <v>39487074</v>
      </c>
      <c r="D369">
        <v>36838470</v>
      </c>
      <c r="E369">
        <v>1</v>
      </c>
      <c r="F369">
        <v>1</v>
      </c>
      <c r="G369">
        <v>1</v>
      </c>
      <c r="H369">
        <v>3</v>
      </c>
      <c r="I369" t="s">
        <v>1120</v>
      </c>
      <c r="J369" t="s">
        <v>1121</v>
      </c>
      <c r="K369" t="s">
        <v>1122</v>
      </c>
      <c r="L369">
        <v>1346</v>
      </c>
      <c r="N369">
        <v>1009</v>
      </c>
      <c r="O369" t="s">
        <v>260</v>
      </c>
      <c r="P369" t="s">
        <v>260</v>
      </c>
      <c r="Q369">
        <v>1</v>
      </c>
      <c r="X369">
        <v>0.03</v>
      </c>
      <c r="Y369">
        <v>35.630000000000003</v>
      </c>
      <c r="Z369">
        <v>0</v>
      </c>
      <c r="AA369">
        <v>0</v>
      </c>
      <c r="AB369">
        <v>0</v>
      </c>
      <c r="AC369">
        <v>0</v>
      </c>
      <c r="AD369">
        <v>1</v>
      </c>
      <c r="AE369">
        <v>0</v>
      </c>
      <c r="AF369" t="s">
        <v>3</v>
      </c>
      <c r="AG369">
        <v>0.03</v>
      </c>
      <c r="AH369">
        <v>2</v>
      </c>
      <c r="AI369">
        <v>39487086</v>
      </c>
      <c r="AJ369">
        <v>381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 x14ac:dyDescent="0.2">
      <c r="A370">
        <f>ROW(Source!A226)</f>
        <v>226</v>
      </c>
      <c r="B370">
        <v>39487087</v>
      </c>
      <c r="C370">
        <v>39487074</v>
      </c>
      <c r="D370">
        <v>36853818</v>
      </c>
      <c r="E370">
        <v>1</v>
      </c>
      <c r="F370">
        <v>1</v>
      </c>
      <c r="G370">
        <v>1</v>
      </c>
      <c r="H370">
        <v>3</v>
      </c>
      <c r="I370" t="s">
        <v>1191</v>
      </c>
      <c r="J370" t="s">
        <v>1192</v>
      </c>
      <c r="K370" t="s">
        <v>1193</v>
      </c>
      <c r="L370">
        <v>1355</v>
      </c>
      <c r="N370">
        <v>1010</v>
      </c>
      <c r="O370" t="s">
        <v>303</v>
      </c>
      <c r="P370" t="s">
        <v>303</v>
      </c>
      <c r="Q370">
        <v>100</v>
      </c>
      <c r="X370">
        <v>0.1</v>
      </c>
      <c r="Y370">
        <v>203</v>
      </c>
      <c r="Z370">
        <v>0</v>
      </c>
      <c r="AA370">
        <v>0</v>
      </c>
      <c r="AB370">
        <v>0</v>
      </c>
      <c r="AC370">
        <v>0</v>
      </c>
      <c r="AD370">
        <v>1</v>
      </c>
      <c r="AE370">
        <v>0</v>
      </c>
      <c r="AF370" t="s">
        <v>3</v>
      </c>
      <c r="AG370">
        <v>0.1</v>
      </c>
      <c r="AH370">
        <v>2</v>
      </c>
      <c r="AI370">
        <v>39487087</v>
      </c>
      <c r="AJ370">
        <v>382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 x14ac:dyDescent="0.2">
      <c r="A371">
        <f>ROW(Source!A226)</f>
        <v>226</v>
      </c>
      <c r="B371">
        <v>39487088</v>
      </c>
      <c r="C371">
        <v>39487074</v>
      </c>
      <c r="D371">
        <v>36860566</v>
      </c>
      <c r="E371">
        <v>1</v>
      </c>
      <c r="F371">
        <v>1</v>
      </c>
      <c r="G371">
        <v>1</v>
      </c>
      <c r="H371">
        <v>3</v>
      </c>
      <c r="I371" t="s">
        <v>1194</v>
      </c>
      <c r="J371" t="s">
        <v>1195</v>
      </c>
      <c r="K371" t="s">
        <v>1196</v>
      </c>
      <c r="L371">
        <v>1346</v>
      </c>
      <c r="N371">
        <v>1009</v>
      </c>
      <c r="O371" t="s">
        <v>260</v>
      </c>
      <c r="P371" t="s">
        <v>260</v>
      </c>
      <c r="Q371">
        <v>1</v>
      </c>
      <c r="X371">
        <v>0.02</v>
      </c>
      <c r="Y371">
        <v>15.37</v>
      </c>
      <c r="Z371">
        <v>0</v>
      </c>
      <c r="AA371">
        <v>0</v>
      </c>
      <c r="AB371">
        <v>0</v>
      </c>
      <c r="AC371">
        <v>0</v>
      </c>
      <c r="AD371">
        <v>1</v>
      </c>
      <c r="AE371">
        <v>0</v>
      </c>
      <c r="AF371" t="s">
        <v>3</v>
      </c>
      <c r="AG371">
        <v>0.02</v>
      </c>
      <c r="AH371">
        <v>2</v>
      </c>
      <c r="AI371">
        <v>39487088</v>
      </c>
      <c r="AJ371">
        <v>384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 x14ac:dyDescent="0.2">
      <c r="A372">
        <f>ROW(Source!A226)</f>
        <v>226</v>
      </c>
      <c r="B372">
        <v>39487089</v>
      </c>
      <c r="C372">
        <v>39487074</v>
      </c>
      <c r="D372">
        <v>36867796</v>
      </c>
      <c r="E372">
        <v>1</v>
      </c>
      <c r="F372">
        <v>1</v>
      </c>
      <c r="G372">
        <v>1</v>
      </c>
      <c r="H372">
        <v>3</v>
      </c>
      <c r="I372" t="s">
        <v>1197</v>
      </c>
      <c r="J372" t="s">
        <v>1198</v>
      </c>
      <c r="K372" t="s">
        <v>1199</v>
      </c>
      <c r="L372">
        <v>1346</v>
      </c>
      <c r="N372">
        <v>1009</v>
      </c>
      <c r="O372" t="s">
        <v>260</v>
      </c>
      <c r="P372" t="s">
        <v>260</v>
      </c>
      <c r="Q372">
        <v>1</v>
      </c>
      <c r="X372">
        <v>0.08</v>
      </c>
      <c r="Y372">
        <v>38.340000000000003</v>
      </c>
      <c r="Z372">
        <v>0</v>
      </c>
      <c r="AA372">
        <v>0</v>
      </c>
      <c r="AB372">
        <v>0</v>
      </c>
      <c r="AC372">
        <v>0</v>
      </c>
      <c r="AD372">
        <v>1</v>
      </c>
      <c r="AE372">
        <v>0</v>
      </c>
      <c r="AF372" t="s">
        <v>3</v>
      </c>
      <c r="AG372">
        <v>0.08</v>
      </c>
      <c r="AH372">
        <v>2</v>
      </c>
      <c r="AI372">
        <v>39487089</v>
      </c>
      <c r="AJ372">
        <v>385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 x14ac:dyDescent="0.2">
      <c r="A373">
        <f>ROW(Source!A226)</f>
        <v>226</v>
      </c>
      <c r="B373">
        <v>39487090</v>
      </c>
      <c r="C373">
        <v>39487074</v>
      </c>
      <c r="D373">
        <v>36799066</v>
      </c>
      <c r="E373">
        <v>17</v>
      </c>
      <c r="F373">
        <v>1</v>
      </c>
      <c r="G373">
        <v>1</v>
      </c>
      <c r="H373">
        <v>3</v>
      </c>
      <c r="I373" t="s">
        <v>650</v>
      </c>
      <c r="J373" t="s">
        <v>3</v>
      </c>
      <c r="K373" t="s">
        <v>651</v>
      </c>
      <c r="L373">
        <v>1348</v>
      </c>
      <c r="N373">
        <v>1009</v>
      </c>
      <c r="O373" t="s">
        <v>219</v>
      </c>
      <c r="P373" t="s">
        <v>219</v>
      </c>
      <c r="Q373">
        <v>1000</v>
      </c>
      <c r="X373">
        <v>1E-3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 t="s">
        <v>3</v>
      </c>
      <c r="AG373">
        <v>1E-3</v>
      </c>
      <c r="AH373">
        <v>2</v>
      </c>
      <c r="AI373">
        <v>39487090</v>
      </c>
      <c r="AJ373">
        <v>386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 x14ac:dyDescent="0.2">
      <c r="A374">
        <f>ROW(Source!A226)</f>
        <v>226</v>
      </c>
      <c r="B374">
        <v>39487091</v>
      </c>
      <c r="C374">
        <v>39487074</v>
      </c>
      <c r="D374">
        <v>36799065</v>
      </c>
      <c r="E374">
        <v>17</v>
      </c>
      <c r="F374">
        <v>1</v>
      </c>
      <c r="G374">
        <v>1</v>
      </c>
      <c r="H374">
        <v>3</v>
      </c>
      <c r="I374" t="s">
        <v>1062</v>
      </c>
      <c r="J374" t="s">
        <v>3</v>
      </c>
      <c r="K374" t="s">
        <v>1063</v>
      </c>
      <c r="L374">
        <v>1374</v>
      </c>
      <c r="N374">
        <v>1013</v>
      </c>
      <c r="O374" t="s">
        <v>1064</v>
      </c>
      <c r="P374" t="s">
        <v>1064</v>
      </c>
      <c r="Q374">
        <v>1</v>
      </c>
      <c r="X374">
        <v>2.2400000000000002</v>
      </c>
      <c r="Y374">
        <v>1</v>
      </c>
      <c r="Z374">
        <v>0</v>
      </c>
      <c r="AA374">
        <v>0</v>
      </c>
      <c r="AB374">
        <v>0</v>
      </c>
      <c r="AC374">
        <v>0</v>
      </c>
      <c r="AD374">
        <v>1</v>
      </c>
      <c r="AE374">
        <v>0</v>
      </c>
      <c r="AF374" t="s">
        <v>3</v>
      </c>
      <c r="AG374">
        <v>2.2400000000000002</v>
      </c>
      <c r="AH374">
        <v>2</v>
      </c>
      <c r="AI374">
        <v>39487091</v>
      </c>
      <c r="AJ374">
        <v>387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 x14ac:dyDescent="0.2">
      <c r="A375">
        <f>ROW(Source!A229)</f>
        <v>229</v>
      </c>
      <c r="B375">
        <v>39270244</v>
      </c>
      <c r="C375">
        <v>39270236</v>
      </c>
      <c r="D375">
        <v>37080781</v>
      </c>
      <c r="E375">
        <v>1</v>
      </c>
      <c r="F375">
        <v>1</v>
      </c>
      <c r="G375">
        <v>1</v>
      </c>
      <c r="H375">
        <v>1</v>
      </c>
      <c r="I375" t="s">
        <v>912</v>
      </c>
      <c r="J375" t="s">
        <v>3</v>
      </c>
      <c r="K375" t="s">
        <v>913</v>
      </c>
      <c r="L375">
        <v>1191</v>
      </c>
      <c r="N375">
        <v>1013</v>
      </c>
      <c r="O375" t="s">
        <v>878</v>
      </c>
      <c r="P375" t="s">
        <v>878</v>
      </c>
      <c r="Q375">
        <v>1</v>
      </c>
      <c r="X375">
        <v>4.4000000000000004</v>
      </c>
      <c r="Y375">
        <v>0</v>
      </c>
      <c r="Z375">
        <v>0</v>
      </c>
      <c r="AA375">
        <v>0</v>
      </c>
      <c r="AB375">
        <v>9.92</v>
      </c>
      <c r="AC375">
        <v>0</v>
      </c>
      <c r="AD375">
        <v>1</v>
      </c>
      <c r="AE375">
        <v>1</v>
      </c>
      <c r="AF375" t="s">
        <v>82</v>
      </c>
      <c r="AG375">
        <v>5.0599999999999996</v>
      </c>
      <c r="AH375">
        <v>2</v>
      </c>
      <c r="AI375">
        <v>39270237</v>
      </c>
      <c r="AJ375">
        <v>388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 x14ac:dyDescent="0.2">
      <c r="A376">
        <f>ROW(Source!A229)</f>
        <v>229</v>
      </c>
      <c r="B376">
        <v>39270245</v>
      </c>
      <c r="C376">
        <v>39270236</v>
      </c>
      <c r="D376">
        <v>37064876</v>
      </c>
      <c r="E376">
        <v>1</v>
      </c>
      <c r="F376">
        <v>1</v>
      </c>
      <c r="G376">
        <v>1</v>
      </c>
      <c r="H376">
        <v>1</v>
      </c>
      <c r="I376" t="s">
        <v>879</v>
      </c>
      <c r="J376" t="s">
        <v>3</v>
      </c>
      <c r="K376" t="s">
        <v>880</v>
      </c>
      <c r="L376">
        <v>1191</v>
      </c>
      <c r="N376">
        <v>1013</v>
      </c>
      <c r="O376" t="s">
        <v>878</v>
      </c>
      <c r="P376" t="s">
        <v>878</v>
      </c>
      <c r="Q376">
        <v>1</v>
      </c>
      <c r="X376">
        <v>0.01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1</v>
      </c>
      <c r="AE376">
        <v>2</v>
      </c>
      <c r="AF376" t="s">
        <v>81</v>
      </c>
      <c r="AG376">
        <v>1.2500000000000001E-2</v>
      </c>
      <c r="AH376">
        <v>2</v>
      </c>
      <c r="AI376">
        <v>39270238</v>
      </c>
      <c r="AJ376">
        <v>389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 x14ac:dyDescent="0.2">
      <c r="A377">
        <f>ROW(Source!A229)</f>
        <v>229</v>
      </c>
      <c r="B377">
        <v>39270246</v>
      </c>
      <c r="C377">
        <v>39270236</v>
      </c>
      <c r="D377">
        <v>36883554</v>
      </c>
      <c r="E377">
        <v>1</v>
      </c>
      <c r="F377">
        <v>1</v>
      </c>
      <c r="G377">
        <v>1</v>
      </c>
      <c r="H377">
        <v>2</v>
      </c>
      <c r="I377" t="s">
        <v>895</v>
      </c>
      <c r="J377" t="s">
        <v>896</v>
      </c>
      <c r="K377" t="s">
        <v>897</v>
      </c>
      <c r="L377">
        <v>1368</v>
      </c>
      <c r="N377">
        <v>1011</v>
      </c>
      <c r="O377" t="s">
        <v>884</v>
      </c>
      <c r="P377" t="s">
        <v>884</v>
      </c>
      <c r="Q377">
        <v>1</v>
      </c>
      <c r="X377">
        <v>0.01</v>
      </c>
      <c r="Y377">
        <v>0</v>
      </c>
      <c r="Z377">
        <v>65.709999999999994</v>
      </c>
      <c r="AA377">
        <v>11.6</v>
      </c>
      <c r="AB377">
        <v>0</v>
      </c>
      <c r="AC377">
        <v>0</v>
      </c>
      <c r="AD377">
        <v>1</v>
      </c>
      <c r="AE377">
        <v>0</v>
      </c>
      <c r="AF377" t="s">
        <v>81</v>
      </c>
      <c r="AG377">
        <v>1.2500000000000001E-2</v>
      </c>
      <c r="AH377">
        <v>2</v>
      </c>
      <c r="AI377">
        <v>39270239</v>
      </c>
      <c r="AJ377">
        <v>390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 x14ac:dyDescent="0.2">
      <c r="A378">
        <f>ROW(Source!A229)</f>
        <v>229</v>
      </c>
      <c r="B378">
        <v>39270247</v>
      </c>
      <c r="C378">
        <v>39270236</v>
      </c>
      <c r="D378">
        <v>36804447</v>
      </c>
      <c r="E378">
        <v>1</v>
      </c>
      <c r="F378">
        <v>1</v>
      </c>
      <c r="G378">
        <v>1</v>
      </c>
      <c r="H378">
        <v>3</v>
      </c>
      <c r="I378" t="s">
        <v>904</v>
      </c>
      <c r="J378" t="s">
        <v>905</v>
      </c>
      <c r="K378" t="s">
        <v>906</v>
      </c>
      <c r="L378">
        <v>1348</v>
      </c>
      <c r="N378">
        <v>1009</v>
      </c>
      <c r="O378" t="s">
        <v>219</v>
      </c>
      <c r="P378" t="s">
        <v>219</v>
      </c>
      <c r="Q378">
        <v>1000</v>
      </c>
      <c r="X378">
        <v>4.0000000000000002E-4</v>
      </c>
      <c r="Y378">
        <v>9040.01</v>
      </c>
      <c r="Z378">
        <v>0</v>
      </c>
      <c r="AA378">
        <v>0</v>
      </c>
      <c r="AB378">
        <v>0</v>
      </c>
      <c r="AC378">
        <v>0</v>
      </c>
      <c r="AD378">
        <v>1</v>
      </c>
      <c r="AE378">
        <v>0</v>
      </c>
      <c r="AF378" t="s">
        <v>3</v>
      </c>
      <c r="AG378">
        <v>4.0000000000000002E-4</v>
      </c>
      <c r="AH378">
        <v>2</v>
      </c>
      <c r="AI378">
        <v>39270240</v>
      </c>
      <c r="AJ378">
        <v>391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 x14ac:dyDescent="0.2">
      <c r="A379">
        <f>ROW(Source!A229)</f>
        <v>229</v>
      </c>
      <c r="B379">
        <v>39270248</v>
      </c>
      <c r="C379">
        <v>39270236</v>
      </c>
      <c r="D379">
        <v>36805330</v>
      </c>
      <c r="E379">
        <v>1</v>
      </c>
      <c r="F379">
        <v>1</v>
      </c>
      <c r="G379">
        <v>1</v>
      </c>
      <c r="H379">
        <v>3</v>
      </c>
      <c r="I379" t="s">
        <v>1151</v>
      </c>
      <c r="J379" t="s">
        <v>1152</v>
      </c>
      <c r="K379" t="s">
        <v>1153</v>
      </c>
      <c r="L379">
        <v>1346</v>
      </c>
      <c r="N379">
        <v>1009</v>
      </c>
      <c r="O379" t="s">
        <v>260</v>
      </c>
      <c r="P379" t="s">
        <v>260</v>
      </c>
      <c r="Q379">
        <v>1</v>
      </c>
      <c r="X379">
        <v>1.4</v>
      </c>
      <c r="Y379">
        <v>23.09</v>
      </c>
      <c r="Z379">
        <v>0</v>
      </c>
      <c r="AA379">
        <v>0</v>
      </c>
      <c r="AB379">
        <v>0</v>
      </c>
      <c r="AC379">
        <v>0</v>
      </c>
      <c r="AD379">
        <v>1</v>
      </c>
      <c r="AE379">
        <v>0</v>
      </c>
      <c r="AF379" t="s">
        <v>3</v>
      </c>
      <c r="AG379">
        <v>1.4</v>
      </c>
      <c r="AH379">
        <v>2</v>
      </c>
      <c r="AI379">
        <v>39270241</v>
      </c>
      <c r="AJ379">
        <v>392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 x14ac:dyDescent="0.2">
      <c r="A380">
        <f>ROW(Source!A229)</f>
        <v>229</v>
      </c>
      <c r="B380">
        <v>39270249</v>
      </c>
      <c r="C380">
        <v>39270236</v>
      </c>
      <c r="D380">
        <v>36797892</v>
      </c>
      <c r="E380">
        <v>17</v>
      </c>
      <c r="F380">
        <v>1</v>
      </c>
      <c r="G380">
        <v>1</v>
      </c>
      <c r="H380">
        <v>3</v>
      </c>
      <c r="I380" t="s">
        <v>661</v>
      </c>
      <c r="J380" t="s">
        <v>3</v>
      </c>
      <c r="K380" t="s">
        <v>662</v>
      </c>
      <c r="L380">
        <v>1354</v>
      </c>
      <c r="N380">
        <v>1010</v>
      </c>
      <c r="O380" t="s">
        <v>94</v>
      </c>
      <c r="P380" t="s">
        <v>94</v>
      </c>
      <c r="Q380">
        <v>1</v>
      </c>
      <c r="X380">
        <v>10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 t="s">
        <v>3</v>
      </c>
      <c r="AG380">
        <v>10</v>
      </c>
      <c r="AH380">
        <v>2</v>
      </c>
      <c r="AI380">
        <v>39270242</v>
      </c>
      <c r="AJ380">
        <v>393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 x14ac:dyDescent="0.2">
      <c r="A381">
        <f>ROW(Source!A232)</f>
        <v>232</v>
      </c>
      <c r="B381">
        <v>39270260</v>
      </c>
      <c r="C381">
        <v>39270252</v>
      </c>
      <c r="D381">
        <v>37070495</v>
      </c>
      <c r="E381">
        <v>1</v>
      </c>
      <c r="F381">
        <v>1</v>
      </c>
      <c r="G381">
        <v>1</v>
      </c>
      <c r="H381">
        <v>1</v>
      </c>
      <c r="I381" t="s">
        <v>942</v>
      </c>
      <c r="J381" t="s">
        <v>3</v>
      </c>
      <c r="K381" t="s">
        <v>943</v>
      </c>
      <c r="L381">
        <v>1191</v>
      </c>
      <c r="N381">
        <v>1013</v>
      </c>
      <c r="O381" t="s">
        <v>878</v>
      </c>
      <c r="P381" t="s">
        <v>878</v>
      </c>
      <c r="Q381">
        <v>1</v>
      </c>
      <c r="X381">
        <v>5.75</v>
      </c>
      <c r="Y381">
        <v>0</v>
      </c>
      <c r="Z381">
        <v>0</v>
      </c>
      <c r="AA381">
        <v>0</v>
      </c>
      <c r="AB381">
        <v>8.74</v>
      </c>
      <c r="AC381">
        <v>0</v>
      </c>
      <c r="AD381">
        <v>1</v>
      </c>
      <c r="AE381">
        <v>1</v>
      </c>
      <c r="AF381" t="s">
        <v>82</v>
      </c>
      <c r="AG381">
        <v>6.6124999999999998</v>
      </c>
      <c r="AH381">
        <v>2</v>
      </c>
      <c r="AI381">
        <v>39270253</v>
      </c>
      <c r="AJ381">
        <v>395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 x14ac:dyDescent="0.2">
      <c r="A382">
        <f>ROW(Source!A232)</f>
        <v>232</v>
      </c>
      <c r="B382">
        <v>39270261</v>
      </c>
      <c r="C382">
        <v>39270252</v>
      </c>
      <c r="D382">
        <v>37064876</v>
      </c>
      <c r="E382">
        <v>1</v>
      </c>
      <c r="F382">
        <v>1</v>
      </c>
      <c r="G382">
        <v>1</v>
      </c>
      <c r="H382">
        <v>1</v>
      </c>
      <c r="I382" t="s">
        <v>879</v>
      </c>
      <c r="J382" t="s">
        <v>3</v>
      </c>
      <c r="K382" t="s">
        <v>880</v>
      </c>
      <c r="L382">
        <v>1191</v>
      </c>
      <c r="N382">
        <v>1013</v>
      </c>
      <c r="O382" t="s">
        <v>878</v>
      </c>
      <c r="P382" t="s">
        <v>878</v>
      </c>
      <c r="Q382">
        <v>1</v>
      </c>
      <c r="X382">
        <v>0.01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1</v>
      </c>
      <c r="AE382">
        <v>2</v>
      </c>
      <c r="AF382" t="s">
        <v>81</v>
      </c>
      <c r="AG382">
        <v>1.2500000000000001E-2</v>
      </c>
      <c r="AH382">
        <v>2</v>
      </c>
      <c r="AI382">
        <v>39270254</v>
      </c>
      <c r="AJ382">
        <v>396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 x14ac:dyDescent="0.2">
      <c r="A383">
        <f>ROW(Source!A232)</f>
        <v>232</v>
      </c>
      <c r="B383">
        <v>39270262</v>
      </c>
      <c r="C383">
        <v>39270252</v>
      </c>
      <c r="D383">
        <v>36883554</v>
      </c>
      <c r="E383">
        <v>1</v>
      </c>
      <c r="F383">
        <v>1</v>
      </c>
      <c r="G383">
        <v>1</v>
      </c>
      <c r="H383">
        <v>2</v>
      </c>
      <c r="I383" t="s">
        <v>895</v>
      </c>
      <c r="J383" t="s">
        <v>896</v>
      </c>
      <c r="K383" t="s">
        <v>897</v>
      </c>
      <c r="L383">
        <v>1368</v>
      </c>
      <c r="N383">
        <v>1011</v>
      </c>
      <c r="O383" t="s">
        <v>884</v>
      </c>
      <c r="P383" t="s">
        <v>884</v>
      </c>
      <c r="Q383">
        <v>1</v>
      </c>
      <c r="X383">
        <v>0.01</v>
      </c>
      <c r="Y383">
        <v>0</v>
      </c>
      <c r="Z383">
        <v>65.709999999999994</v>
      </c>
      <c r="AA383">
        <v>11.6</v>
      </c>
      <c r="AB383">
        <v>0</v>
      </c>
      <c r="AC383">
        <v>0</v>
      </c>
      <c r="AD383">
        <v>1</v>
      </c>
      <c r="AE383">
        <v>0</v>
      </c>
      <c r="AF383" t="s">
        <v>81</v>
      </c>
      <c r="AG383">
        <v>1.2500000000000001E-2</v>
      </c>
      <c r="AH383">
        <v>2</v>
      </c>
      <c r="AI383">
        <v>39270255</v>
      </c>
      <c r="AJ383">
        <v>397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 x14ac:dyDescent="0.2">
      <c r="A384">
        <f>ROW(Source!A232)</f>
        <v>232</v>
      </c>
      <c r="B384">
        <v>39270263</v>
      </c>
      <c r="C384">
        <v>39270252</v>
      </c>
      <c r="D384">
        <v>36804447</v>
      </c>
      <c r="E384">
        <v>1</v>
      </c>
      <c r="F384">
        <v>1</v>
      </c>
      <c r="G384">
        <v>1</v>
      </c>
      <c r="H384">
        <v>3</v>
      </c>
      <c r="I384" t="s">
        <v>904</v>
      </c>
      <c r="J384" t="s">
        <v>905</v>
      </c>
      <c r="K384" t="s">
        <v>906</v>
      </c>
      <c r="L384">
        <v>1348</v>
      </c>
      <c r="N384">
        <v>1009</v>
      </c>
      <c r="O384" t="s">
        <v>219</v>
      </c>
      <c r="P384" t="s">
        <v>219</v>
      </c>
      <c r="Q384">
        <v>1000</v>
      </c>
      <c r="X384">
        <v>2.0000000000000001E-4</v>
      </c>
      <c r="Y384">
        <v>9040.01</v>
      </c>
      <c r="Z384">
        <v>0</v>
      </c>
      <c r="AA384">
        <v>0</v>
      </c>
      <c r="AB384">
        <v>0</v>
      </c>
      <c r="AC384">
        <v>0</v>
      </c>
      <c r="AD384">
        <v>1</v>
      </c>
      <c r="AE384">
        <v>0</v>
      </c>
      <c r="AF384" t="s">
        <v>3</v>
      </c>
      <c r="AG384">
        <v>2.0000000000000001E-4</v>
      </c>
      <c r="AH384">
        <v>2</v>
      </c>
      <c r="AI384">
        <v>39270256</v>
      </c>
      <c r="AJ384">
        <v>398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 x14ac:dyDescent="0.2">
      <c r="A385">
        <f>ROW(Source!A232)</f>
        <v>232</v>
      </c>
      <c r="B385">
        <v>39270264</v>
      </c>
      <c r="C385">
        <v>39270252</v>
      </c>
      <c r="D385">
        <v>36805330</v>
      </c>
      <c r="E385">
        <v>1</v>
      </c>
      <c r="F385">
        <v>1</v>
      </c>
      <c r="G385">
        <v>1</v>
      </c>
      <c r="H385">
        <v>3</v>
      </c>
      <c r="I385" t="s">
        <v>1151</v>
      </c>
      <c r="J385" t="s">
        <v>1152</v>
      </c>
      <c r="K385" t="s">
        <v>1153</v>
      </c>
      <c r="L385">
        <v>1346</v>
      </c>
      <c r="N385">
        <v>1009</v>
      </c>
      <c r="O385" t="s">
        <v>260</v>
      </c>
      <c r="P385" t="s">
        <v>260</v>
      </c>
      <c r="Q385">
        <v>1</v>
      </c>
      <c r="X385">
        <v>0.08</v>
      </c>
      <c r="Y385">
        <v>23.09</v>
      </c>
      <c r="Z385">
        <v>0</v>
      </c>
      <c r="AA385">
        <v>0</v>
      </c>
      <c r="AB385">
        <v>0</v>
      </c>
      <c r="AC385">
        <v>0</v>
      </c>
      <c r="AD385">
        <v>1</v>
      </c>
      <c r="AE385">
        <v>0</v>
      </c>
      <c r="AF385" t="s">
        <v>3</v>
      </c>
      <c r="AG385">
        <v>0.08</v>
      </c>
      <c r="AH385">
        <v>2</v>
      </c>
      <c r="AI385">
        <v>39270257</v>
      </c>
      <c r="AJ385">
        <v>399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 x14ac:dyDescent="0.2">
      <c r="A386">
        <f>ROW(Source!A232)</f>
        <v>232</v>
      </c>
      <c r="B386">
        <v>39270265</v>
      </c>
      <c r="C386">
        <v>39270252</v>
      </c>
      <c r="D386">
        <v>36797889</v>
      </c>
      <c r="E386">
        <v>17</v>
      </c>
      <c r="F386">
        <v>1</v>
      </c>
      <c r="G386">
        <v>1</v>
      </c>
      <c r="H386">
        <v>3</v>
      </c>
      <c r="I386" t="s">
        <v>672</v>
      </c>
      <c r="J386" t="s">
        <v>3</v>
      </c>
      <c r="K386" t="s">
        <v>673</v>
      </c>
      <c r="L386">
        <v>1327</v>
      </c>
      <c r="N386">
        <v>1005</v>
      </c>
      <c r="O386" t="s">
        <v>79</v>
      </c>
      <c r="P386" t="s">
        <v>79</v>
      </c>
      <c r="Q386">
        <v>1</v>
      </c>
      <c r="X386">
        <v>1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 t="s">
        <v>3</v>
      </c>
      <c r="AG386">
        <v>1</v>
      </c>
      <c r="AH386">
        <v>2</v>
      </c>
      <c r="AI386">
        <v>39270258</v>
      </c>
      <c r="AJ386">
        <v>401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 x14ac:dyDescent="0.2">
      <c r="A387">
        <f>ROW(Source!A235)</f>
        <v>235</v>
      </c>
      <c r="B387">
        <v>39270277</v>
      </c>
      <c r="C387">
        <v>39270268</v>
      </c>
      <c r="D387">
        <v>37064978</v>
      </c>
      <c r="E387">
        <v>1</v>
      </c>
      <c r="F387">
        <v>1</v>
      </c>
      <c r="G387">
        <v>1</v>
      </c>
      <c r="H387">
        <v>1</v>
      </c>
      <c r="I387" t="s">
        <v>1076</v>
      </c>
      <c r="J387" t="s">
        <v>3</v>
      </c>
      <c r="K387" t="s">
        <v>1077</v>
      </c>
      <c r="L387">
        <v>1191</v>
      </c>
      <c r="N387">
        <v>1013</v>
      </c>
      <c r="O387" t="s">
        <v>878</v>
      </c>
      <c r="P387" t="s">
        <v>878</v>
      </c>
      <c r="Q387">
        <v>1</v>
      </c>
      <c r="X387">
        <v>1.28</v>
      </c>
      <c r="Y387">
        <v>0</v>
      </c>
      <c r="Z387">
        <v>0</v>
      </c>
      <c r="AA387">
        <v>0</v>
      </c>
      <c r="AB387">
        <v>8.86</v>
      </c>
      <c r="AC387">
        <v>0</v>
      </c>
      <c r="AD387">
        <v>1</v>
      </c>
      <c r="AE387">
        <v>1</v>
      </c>
      <c r="AF387" t="s">
        <v>82</v>
      </c>
      <c r="AG387">
        <v>1.472</v>
      </c>
      <c r="AH387">
        <v>2</v>
      </c>
      <c r="AI387">
        <v>39270269</v>
      </c>
      <c r="AJ387">
        <v>402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 x14ac:dyDescent="0.2">
      <c r="A388">
        <f>ROW(Source!A235)</f>
        <v>235</v>
      </c>
      <c r="B388">
        <v>39270278</v>
      </c>
      <c r="C388">
        <v>39270268</v>
      </c>
      <c r="D388">
        <v>37064876</v>
      </c>
      <c r="E388">
        <v>1</v>
      </c>
      <c r="F388">
        <v>1</v>
      </c>
      <c r="G388">
        <v>1</v>
      </c>
      <c r="H388">
        <v>1</v>
      </c>
      <c r="I388" t="s">
        <v>879</v>
      </c>
      <c r="J388" t="s">
        <v>3</v>
      </c>
      <c r="K388" t="s">
        <v>880</v>
      </c>
      <c r="L388">
        <v>1191</v>
      </c>
      <c r="N388">
        <v>1013</v>
      </c>
      <c r="O388" t="s">
        <v>878</v>
      </c>
      <c r="P388" t="s">
        <v>878</v>
      </c>
      <c r="Q388">
        <v>1</v>
      </c>
      <c r="X388">
        <v>0.01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1</v>
      </c>
      <c r="AE388">
        <v>2</v>
      </c>
      <c r="AF388" t="s">
        <v>81</v>
      </c>
      <c r="AG388">
        <v>1.2500000000000001E-2</v>
      </c>
      <c r="AH388">
        <v>2</v>
      </c>
      <c r="AI388">
        <v>39270270</v>
      </c>
      <c r="AJ388">
        <v>403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 x14ac:dyDescent="0.2">
      <c r="A389">
        <f>ROW(Source!A235)</f>
        <v>235</v>
      </c>
      <c r="B389">
        <v>39270279</v>
      </c>
      <c r="C389">
        <v>39270268</v>
      </c>
      <c r="D389">
        <v>36882338</v>
      </c>
      <c r="E389">
        <v>1</v>
      </c>
      <c r="F389">
        <v>1</v>
      </c>
      <c r="G389">
        <v>1</v>
      </c>
      <c r="H389">
        <v>2</v>
      </c>
      <c r="I389" t="s">
        <v>1142</v>
      </c>
      <c r="J389" t="s">
        <v>1143</v>
      </c>
      <c r="K389" t="s">
        <v>1144</v>
      </c>
      <c r="L389">
        <v>1368</v>
      </c>
      <c r="N389">
        <v>1011</v>
      </c>
      <c r="O389" t="s">
        <v>884</v>
      </c>
      <c r="P389" t="s">
        <v>884</v>
      </c>
      <c r="Q389">
        <v>1</v>
      </c>
      <c r="X389">
        <v>0.32</v>
      </c>
      <c r="Y389">
        <v>0</v>
      </c>
      <c r="Z389">
        <v>3.12</v>
      </c>
      <c r="AA389">
        <v>0</v>
      </c>
      <c r="AB389">
        <v>0</v>
      </c>
      <c r="AC389">
        <v>0</v>
      </c>
      <c r="AD389">
        <v>1</v>
      </c>
      <c r="AE389">
        <v>0</v>
      </c>
      <c r="AF389" t="s">
        <v>81</v>
      </c>
      <c r="AG389">
        <v>0.4</v>
      </c>
      <c r="AH389">
        <v>2</v>
      </c>
      <c r="AI389">
        <v>39270271</v>
      </c>
      <c r="AJ389">
        <v>404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 x14ac:dyDescent="0.2">
      <c r="A390">
        <f>ROW(Source!A235)</f>
        <v>235</v>
      </c>
      <c r="B390">
        <v>39270280</v>
      </c>
      <c r="C390">
        <v>39270268</v>
      </c>
      <c r="D390">
        <v>36883554</v>
      </c>
      <c r="E390">
        <v>1</v>
      </c>
      <c r="F390">
        <v>1</v>
      </c>
      <c r="G390">
        <v>1</v>
      </c>
      <c r="H390">
        <v>2</v>
      </c>
      <c r="I390" t="s">
        <v>895</v>
      </c>
      <c r="J390" t="s">
        <v>896</v>
      </c>
      <c r="K390" t="s">
        <v>897</v>
      </c>
      <c r="L390">
        <v>1368</v>
      </c>
      <c r="N390">
        <v>1011</v>
      </c>
      <c r="O390" t="s">
        <v>884</v>
      </c>
      <c r="P390" t="s">
        <v>884</v>
      </c>
      <c r="Q390">
        <v>1</v>
      </c>
      <c r="X390">
        <v>0.01</v>
      </c>
      <c r="Y390">
        <v>0</v>
      </c>
      <c r="Z390">
        <v>65.709999999999994</v>
      </c>
      <c r="AA390">
        <v>11.6</v>
      </c>
      <c r="AB390">
        <v>0</v>
      </c>
      <c r="AC390">
        <v>0</v>
      </c>
      <c r="AD390">
        <v>1</v>
      </c>
      <c r="AE390">
        <v>0</v>
      </c>
      <c r="AF390" t="s">
        <v>81</v>
      </c>
      <c r="AG390">
        <v>1.2500000000000001E-2</v>
      </c>
      <c r="AH390">
        <v>2</v>
      </c>
      <c r="AI390">
        <v>39270272</v>
      </c>
      <c r="AJ390">
        <v>405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 x14ac:dyDescent="0.2">
      <c r="A391">
        <f>ROW(Source!A235)</f>
        <v>235</v>
      </c>
      <c r="B391">
        <v>39270281</v>
      </c>
      <c r="C391">
        <v>39270268</v>
      </c>
      <c r="D391">
        <v>36804447</v>
      </c>
      <c r="E391">
        <v>1</v>
      </c>
      <c r="F391">
        <v>1</v>
      </c>
      <c r="G391">
        <v>1</v>
      </c>
      <c r="H391">
        <v>3</v>
      </c>
      <c r="I391" t="s">
        <v>904</v>
      </c>
      <c r="J391" t="s">
        <v>905</v>
      </c>
      <c r="K391" t="s">
        <v>906</v>
      </c>
      <c r="L391">
        <v>1348</v>
      </c>
      <c r="N391">
        <v>1009</v>
      </c>
      <c r="O391" t="s">
        <v>219</v>
      </c>
      <c r="P391" t="s">
        <v>219</v>
      </c>
      <c r="Q391">
        <v>1000</v>
      </c>
      <c r="X391">
        <v>2.0000000000000001E-4</v>
      </c>
      <c r="Y391">
        <v>9040.01</v>
      </c>
      <c r="Z391">
        <v>0</v>
      </c>
      <c r="AA391">
        <v>0</v>
      </c>
      <c r="AB391">
        <v>0</v>
      </c>
      <c r="AC391">
        <v>0</v>
      </c>
      <c r="AD391">
        <v>1</v>
      </c>
      <c r="AE391">
        <v>0</v>
      </c>
      <c r="AF391" t="s">
        <v>3</v>
      </c>
      <c r="AG391">
        <v>2.0000000000000001E-4</v>
      </c>
      <c r="AH391">
        <v>2</v>
      </c>
      <c r="AI391">
        <v>39270273</v>
      </c>
      <c r="AJ391">
        <v>406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 x14ac:dyDescent="0.2">
      <c r="A392">
        <f>ROW(Source!A235)</f>
        <v>235</v>
      </c>
      <c r="B392">
        <v>39270282</v>
      </c>
      <c r="C392">
        <v>39270268</v>
      </c>
      <c r="D392">
        <v>36805330</v>
      </c>
      <c r="E392">
        <v>1</v>
      </c>
      <c r="F392">
        <v>1</v>
      </c>
      <c r="G392">
        <v>1</v>
      </c>
      <c r="H392">
        <v>3</v>
      </c>
      <c r="I392" t="s">
        <v>1151</v>
      </c>
      <c r="J392" t="s">
        <v>1152</v>
      </c>
      <c r="K392" t="s">
        <v>1153</v>
      </c>
      <c r="L392">
        <v>1346</v>
      </c>
      <c r="N392">
        <v>1009</v>
      </c>
      <c r="O392" t="s">
        <v>260</v>
      </c>
      <c r="P392" t="s">
        <v>260</v>
      </c>
      <c r="Q392">
        <v>1</v>
      </c>
      <c r="X392">
        <v>0.34399999999999997</v>
      </c>
      <c r="Y392">
        <v>23.09</v>
      </c>
      <c r="Z392">
        <v>0</v>
      </c>
      <c r="AA392">
        <v>0</v>
      </c>
      <c r="AB392">
        <v>0</v>
      </c>
      <c r="AC392">
        <v>0</v>
      </c>
      <c r="AD392">
        <v>1</v>
      </c>
      <c r="AE392">
        <v>0</v>
      </c>
      <c r="AF392" t="s">
        <v>3</v>
      </c>
      <c r="AG392">
        <v>0.34399999999999997</v>
      </c>
      <c r="AH392">
        <v>2</v>
      </c>
      <c r="AI392">
        <v>39270274</v>
      </c>
      <c r="AJ392">
        <v>407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 x14ac:dyDescent="0.2">
      <c r="A393">
        <f>ROW(Source!A235)</f>
        <v>235</v>
      </c>
      <c r="B393">
        <v>39270283</v>
      </c>
      <c r="C393">
        <v>39270268</v>
      </c>
      <c r="D393">
        <v>36797390</v>
      </c>
      <c r="E393">
        <v>17</v>
      </c>
      <c r="F393">
        <v>1</v>
      </c>
      <c r="G393">
        <v>1</v>
      </c>
      <c r="H393">
        <v>3</v>
      </c>
      <c r="I393" t="s">
        <v>1286</v>
      </c>
      <c r="J393" t="s">
        <v>3</v>
      </c>
      <c r="K393" t="s">
        <v>1287</v>
      </c>
      <c r="L393">
        <v>1354</v>
      </c>
      <c r="N393">
        <v>1010</v>
      </c>
      <c r="O393" t="s">
        <v>94</v>
      </c>
      <c r="P393" t="s">
        <v>94</v>
      </c>
      <c r="Q393">
        <v>1</v>
      </c>
      <c r="X393">
        <v>1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 t="s">
        <v>3</v>
      </c>
      <c r="AG393">
        <v>1</v>
      </c>
      <c r="AH393">
        <v>3</v>
      </c>
      <c r="AI393">
        <v>-1</v>
      </c>
      <c r="AJ393" t="s">
        <v>3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 x14ac:dyDescent="0.2">
      <c r="A394">
        <f>ROW(Source!A237)</f>
        <v>237</v>
      </c>
      <c r="B394">
        <v>39270303</v>
      </c>
      <c r="C394">
        <v>39270286</v>
      </c>
      <c r="D394">
        <v>37070495</v>
      </c>
      <c r="E394">
        <v>1</v>
      </c>
      <c r="F394">
        <v>1</v>
      </c>
      <c r="G394">
        <v>1</v>
      </c>
      <c r="H394">
        <v>1</v>
      </c>
      <c r="I394" t="s">
        <v>942</v>
      </c>
      <c r="J394" t="s">
        <v>3</v>
      </c>
      <c r="K394" t="s">
        <v>943</v>
      </c>
      <c r="L394">
        <v>1191</v>
      </c>
      <c r="N394">
        <v>1013</v>
      </c>
      <c r="O394" t="s">
        <v>878</v>
      </c>
      <c r="P394" t="s">
        <v>878</v>
      </c>
      <c r="Q394">
        <v>1</v>
      </c>
      <c r="X394">
        <v>167.86</v>
      </c>
      <c r="Y394">
        <v>0</v>
      </c>
      <c r="Z394">
        <v>0</v>
      </c>
      <c r="AA394">
        <v>0</v>
      </c>
      <c r="AB394">
        <v>8.74</v>
      </c>
      <c r="AC394">
        <v>0</v>
      </c>
      <c r="AD394">
        <v>1</v>
      </c>
      <c r="AE394">
        <v>1</v>
      </c>
      <c r="AF394" t="s">
        <v>82</v>
      </c>
      <c r="AG394">
        <v>193.03899999999999</v>
      </c>
      <c r="AH394">
        <v>2</v>
      </c>
      <c r="AI394">
        <v>39270287</v>
      </c>
      <c r="AJ394">
        <v>409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 x14ac:dyDescent="0.2">
      <c r="A395">
        <f>ROW(Source!A237)</f>
        <v>237</v>
      </c>
      <c r="B395">
        <v>39270304</v>
      </c>
      <c r="C395">
        <v>39270286</v>
      </c>
      <c r="D395">
        <v>37064876</v>
      </c>
      <c r="E395">
        <v>1</v>
      </c>
      <c r="F395">
        <v>1</v>
      </c>
      <c r="G395">
        <v>1</v>
      </c>
      <c r="H395">
        <v>1</v>
      </c>
      <c r="I395" t="s">
        <v>879</v>
      </c>
      <c r="J395" t="s">
        <v>3</v>
      </c>
      <c r="K395" t="s">
        <v>880</v>
      </c>
      <c r="L395">
        <v>1191</v>
      </c>
      <c r="N395">
        <v>1013</v>
      </c>
      <c r="O395" t="s">
        <v>878</v>
      </c>
      <c r="P395" t="s">
        <v>878</v>
      </c>
      <c r="Q395">
        <v>1</v>
      </c>
      <c r="X395">
        <v>1.32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1</v>
      </c>
      <c r="AE395">
        <v>2</v>
      </c>
      <c r="AF395" t="s">
        <v>81</v>
      </c>
      <c r="AG395">
        <v>1.6500000000000001</v>
      </c>
      <c r="AH395">
        <v>2</v>
      </c>
      <c r="AI395">
        <v>39270288</v>
      </c>
      <c r="AJ395">
        <v>410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 x14ac:dyDescent="0.2">
      <c r="A396">
        <f>ROW(Source!A237)</f>
        <v>237</v>
      </c>
      <c r="B396">
        <v>39270305</v>
      </c>
      <c r="C396">
        <v>39270286</v>
      </c>
      <c r="D396">
        <v>36882159</v>
      </c>
      <c r="E396">
        <v>1</v>
      </c>
      <c r="F396">
        <v>1</v>
      </c>
      <c r="G396">
        <v>1</v>
      </c>
      <c r="H396">
        <v>2</v>
      </c>
      <c r="I396" t="s">
        <v>892</v>
      </c>
      <c r="J396" t="s">
        <v>893</v>
      </c>
      <c r="K396" t="s">
        <v>894</v>
      </c>
      <c r="L396">
        <v>1368</v>
      </c>
      <c r="N396">
        <v>1011</v>
      </c>
      <c r="O396" t="s">
        <v>884</v>
      </c>
      <c r="P396" t="s">
        <v>884</v>
      </c>
      <c r="Q396">
        <v>1</v>
      </c>
      <c r="X396">
        <v>0.52</v>
      </c>
      <c r="Y396">
        <v>0</v>
      </c>
      <c r="Z396">
        <v>111.99</v>
      </c>
      <c r="AA396">
        <v>13.5</v>
      </c>
      <c r="AB396">
        <v>0</v>
      </c>
      <c r="AC396">
        <v>0</v>
      </c>
      <c r="AD396">
        <v>1</v>
      </c>
      <c r="AE396">
        <v>0</v>
      </c>
      <c r="AF396" t="s">
        <v>81</v>
      </c>
      <c r="AG396">
        <v>0.65</v>
      </c>
      <c r="AH396">
        <v>2</v>
      </c>
      <c r="AI396">
        <v>39270289</v>
      </c>
      <c r="AJ396">
        <v>411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 x14ac:dyDescent="0.2">
      <c r="A397">
        <f>ROW(Source!A237)</f>
        <v>237</v>
      </c>
      <c r="B397">
        <v>39270306</v>
      </c>
      <c r="C397">
        <v>39270286</v>
      </c>
      <c r="D397">
        <v>36882351</v>
      </c>
      <c r="E397">
        <v>1</v>
      </c>
      <c r="F397">
        <v>1</v>
      </c>
      <c r="G397">
        <v>1</v>
      </c>
      <c r="H397">
        <v>2</v>
      </c>
      <c r="I397" t="s">
        <v>1162</v>
      </c>
      <c r="J397" t="s">
        <v>1163</v>
      </c>
      <c r="K397" t="s">
        <v>1164</v>
      </c>
      <c r="L397">
        <v>1368</v>
      </c>
      <c r="N397">
        <v>1011</v>
      </c>
      <c r="O397" t="s">
        <v>884</v>
      </c>
      <c r="P397" t="s">
        <v>884</v>
      </c>
      <c r="Q397">
        <v>1</v>
      </c>
      <c r="X397">
        <v>0.39</v>
      </c>
      <c r="Y397">
        <v>0</v>
      </c>
      <c r="Z397">
        <v>6.66</v>
      </c>
      <c r="AA397">
        <v>0</v>
      </c>
      <c r="AB397">
        <v>0</v>
      </c>
      <c r="AC397">
        <v>0</v>
      </c>
      <c r="AD397">
        <v>1</v>
      </c>
      <c r="AE397">
        <v>0</v>
      </c>
      <c r="AF397" t="s">
        <v>81</v>
      </c>
      <c r="AG397">
        <v>0.48750000000000004</v>
      </c>
      <c r="AH397">
        <v>2</v>
      </c>
      <c r="AI397">
        <v>39270290</v>
      </c>
      <c r="AJ397">
        <v>412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 x14ac:dyDescent="0.2">
      <c r="A398">
        <f>ROW(Source!A237)</f>
        <v>237</v>
      </c>
      <c r="B398">
        <v>39270307</v>
      </c>
      <c r="C398">
        <v>39270286</v>
      </c>
      <c r="D398">
        <v>36883554</v>
      </c>
      <c r="E398">
        <v>1</v>
      </c>
      <c r="F398">
        <v>1</v>
      </c>
      <c r="G398">
        <v>1</v>
      </c>
      <c r="H398">
        <v>2</v>
      </c>
      <c r="I398" t="s">
        <v>895</v>
      </c>
      <c r="J398" t="s">
        <v>896</v>
      </c>
      <c r="K398" t="s">
        <v>897</v>
      </c>
      <c r="L398">
        <v>1368</v>
      </c>
      <c r="N398">
        <v>1011</v>
      </c>
      <c r="O398" t="s">
        <v>884</v>
      </c>
      <c r="P398" t="s">
        <v>884</v>
      </c>
      <c r="Q398">
        <v>1</v>
      </c>
      <c r="X398">
        <v>0.8</v>
      </c>
      <c r="Y398">
        <v>0</v>
      </c>
      <c r="Z398">
        <v>65.709999999999994</v>
      </c>
      <c r="AA398">
        <v>11.6</v>
      </c>
      <c r="AB398">
        <v>0</v>
      </c>
      <c r="AC398">
        <v>0</v>
      </c>
      <c r="AD398">
        <v>1</v>
      </c>
      <c r="AE398">
        <v>0</v>
      </c>
      <c r="AF398" t="s">
        <v>81</v>
      </c>
      <c r="AG398">
        <v>1</v>
      </c>
      <c r="AH398">
        <v>2</v>
      </c>
      <c r="AI398">
        <v>39270291</v>
      </c>
      <c r="AJ398">
        <v>413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 x14ac:dyDescent="0.2">
      <c r="A399">
        <f>ROW(Source!A237)</f>
        <v>237</v>
      </c>
      <c r="B399">
        <v>39270308</v>
      </c>
      <c r="C399">
        <v>39270286</v>
      </c>
      <c r="D399">
        <v>36883858</v>
      </c>
      <c r="E399">
        <v>1</v>
      </c>
      <c r="F399">
        <v>1</v>
      </c>
      <c r="G399">
        <v>1</v>
      </c>
      <c r="H399">
        <v>2</v>
      </c>
      <c r="I399" t="s">
        <v>898</v>
      </c>
      <c r="J399" t="s">
        <v>899</v>
      </c>
      <c r="K399" t="s">
        <v>900</v>
      </c>
      <c r="L399">
        <v>1368</v>
      </c>
      <c r="N399">
        <v>1011</v>
      </c>
      <c r="O399" t="s">
        <v>884</v>
      </c>
      <c r="P399" t="s">
        <v>884</v>
      </c>
      <c r="Q399">
        <v>1</v>
      </c>
      <c r="X399">
        <v>1.79</v>
      </c>
      <c r="Y399">
        <v>0</v>
      </c>
      <c r="Z399">
        <v>8.1</v>
      </c>
      <c r="AA399">
        <v>0</v>
      </c>
      <c r="AB399">
        <v>0</v>
      </c>
      <c r="AC399">
        <v>0</v>
      </c>
      <c r="AD399">
        <v>1</v>
      </c>
      <c r="AE399">
        <v>0</v>
      </c>
      <c r="AF399" t="s">
        <v>81</v>
      </c>
      <c r="AG399">
        <v>2.2374999999999998</v>
      </c>
      <c r="AH399">
        <v>2</v>
      </c>
      <c r="AI399">
        <v>39270292</v>
      </c>
      <c r="AJ399">
        <v>414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 x14ac:dyDescent="0.2">
      <c r="A400">
        <f>ROW(Source!A237)</f>
        <v>237</v>
      </c>
      <c r="B400">
        <v>39270309</v>
      </c>
      <c r="C400">
        <v>39270286</v>
      </c>
      <c r="D400">
        <v>36799676</v>
      </c>
      <c r="E400">
        <v>1</v>
      </c>
      <c r="F400">
        <v>1</v>
      </c>
      <c r="G400">
        <v>1</v>
      </c>
      <c r="H400">
        <v>3</v>
      </c>
      <c r="I400" t="s">
        <v>1156</v>
      </c>
      <c r="J400" t="s">
        <v>1157</v>
      </c>
      <c r="K400" t="s">
        <v>1158</v>
      </c>
      <c r="L400">
        <v>1348</v>
      </c>
      <c r="N400">
        <v>1009</v>
      </c>
      <c r="O400" t="s">
        <v>219</v>
      </c>
      <c r="P400" t="s">
        <v>219</v>
      </c>
      <c r="Q400">
        <v>1000</v>
      </c>
      <c r="X400">
        <v>8.8999999999999995E-4</v>
      </c>
      <c r="Y400">
        <v>26499</v>
      </c>
      <c r="Z400">
        <v>0</v>
      </c>
      <c r="AA400">
        <v>0</v>
      </c>
      <c r="AB400">
        <v>0</v>
      </c>
      <c r="AC400">
        <v>0</v>
      </c>
      <c r="AD400">
        <v>1</v>
      </c>
      <c r="AE400">
        <v>0</v>
      </c>
      <c r="AF400" t="s">
        <v>3</v>
      </c>
      <c r="AG400">
        <v>8.8999999999999995E-4</v>
      </c>
      <c r="AH400">
        <v>2</v>
      </c>
      <c r="AI400">
        <v>39270293</v>
      </c>
      <c r="AJ400">
        <v>415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 x14ac:dyDescent="0.2">
      <c r="A401">
        <f>ROW(Source!A237)</f>
        <v>237</v>
      </c>
      <c r="B401">
        <v>39270310</v>
      </c>
      <c r="C401">
        <v>39270286</v>
      </c>
      <c r="D401">
        <v>36803269</v>
      </c>
      <c r="E401">
        <v>1</v>
      </c>
      <c r="F401">
        <v>1</v>
      </c>
      <c r="G401">
        <v>1</v>
      </c>
      <c r="H401">
        <v>3</v>
      </c>
      <c r="I401" t="s">
        <v>901</v>
      </c>
      <c r="J401" t="s">
        <v>902</v>
      </c>
      <c r="K401" t="s">
        <v>903</v>
      </c>
      <c r="L401">
        <v>1348</v>
      </c>
      <c r="N401">
        <v>1009</v>
      </c>
      <c r="O401" t="s">
        <v>219</v>
      </c>
      <c r="P401" t="s">
        <v>219</v>
      </c>
      <c r="Q401">
        <v>1000</v>
      </c>
      <c r="X401">
        <v>4.4999999999999999E-4</v>
      </c>
      <c r="Y401">
        <v>10362</v>
      </c>
      <c r="Z401">
        <v>0</v>
      </c>
      <c r="AA401">
        <v>0</v>
      </c>
      <c r="AB401">
        <v>0</v>
      </c>
      <c r="AC401">
        <v>0</v>
      </c>
      <c r="AD401">
        <v>1</v>
      </c>
      <c r="AE401">
        <v>0</v>
      </c>
      <c r="AF401" t="s">
        <v>3</v>
      </c>
      <c r="AG401">
        <v>4.4999999999999999E-4</v>
      </c>
      <c r="AH401">
        <v>2</v>
      </c>
      <c r="AI401">
        <v>39270294</v>
      </c>
      <c r="AJ401">
        <v>416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 x14ac:dyDescent="0.2">
      <c r="A402">
        <f>ROW(Source!A237)</f>
        <v>237</v>
      </c>
      <c r="B402">
        <v>39270311</v>
      </c>
      <c r="C402">
        <v>39270286</v>
      </c>
      <c r="D402">
        <v>36804447</v>
      </c>
      <c r="E402">
        <v>1</v>
      </c>
      <c r="F402">
        <v>1</v>
      </c>
      <c r="G402">
        <v>1</v>
      </c>
      <c r="H402">
        <v>3</v>
      </c>
      <c r="I402" t="s">
        <v>904</v>
      </c>
      <c r="J402" t="s">
        <v>905</v>
      </c>
      <c r="K402" t="s">
        <v>906</v>
      </c>
      <c r="L402">
        <v>1348</v>
      </c>
      <c r="N402">
        <v>1009</v>
      </c>
      <c r="O402" t="s">
        <v>219</v>
      </c>
      <c r="P402" t="s">
        <v>219</v>
      </c>
      <c r="Q402">
        <v>1000</v>
      </c>
      <c r="X402">
        <v>1.4999999999999999E-2</v>
      </c>
      <c r="Y402">
        <v>9040.01</v>
      </c>
      <c r="Z402">
        <v>0</v>
      </c>
      <c r="AA402">
        <v>0</v>
      </c>
      <c r="AB402">
        <v>0</v>
      </c>
      <c r="AC402">
        <v>0</v>
      </c>
      <c r="AD402">
        <v>1</v>
      </c>
      <c r="AE402">
        <v>0</v>
      </c>
      <c r="AF402" t="s">
        <v>3</v>
      </c>
      <c r="AG402">
        <v>1.4999999999999999E-2</v>
      </c>
      <c r="AH402">
        <v>2</v>
      </c>
      <c r="AI402">
        <v>39270295</v>
      </c>
      <c r="AJ402">
        <v>417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 x14ac:dyDescent="0.2">
      <c r="A403">
        <f>ROW(Source!A237)</f>
        <v>237</v>
      </c>
      <c r="B403">
        <v>39270312</v>
      </c>
      <c r="C403">
        <v>39270286</v>
      </c>
      <c r="D403">
        <v>36805330</v>
      </c>
      <c r="E403">
        <v>1</v>
      </c>
      <c r="F403">
        <v>1</v>
      </c>
      <c r="G403">
        <v>1</v>
      </c>
      <c r="H403">
        <v>3</v>
      </c>
      <c r="I403" t="s">
        <v>1151</v>
      </c>
      <c r="J403" t="s">
        <v>1152</v>
      </c>
      <c r="K403" t="s">
        <v>1153</v>
      </c>
      <c r="L403">
        <v>1346</v>
      </c>
      <c r="N403">
        <v>1009</v>
      </c>
      <c r="O403" t="s">
        <v>260</v>
      </c>
      <c r="P403" t="s">
        <v>260</v>
      </c>
      <c r="Q403">
        <v>1</v>
      </c>
      <c r="X403">
        <v>8</v>
      </c>
      <c r="Y403">
        <v>23.09</v>
      </c>
      <c r="Z403">
        <v>0</v>
      </c>
      <c r="AA403">
        <v>0</v>
      </c>
      <c r="AB403">
        <v>0</v>
      </c>
      <c r="AC403">
        <v>0</v>
      </c>
      <c r="AD403">
        <v>1</v>
      </c>
      <c r="AE403">
        <v>0</v>
      </c>
      <c r="AF403" t="s">
        <v>3</v>
      </c>
      <c r="AG403">
        <v>8</v>
      </c>
      <c r="AH403">
        <v>2</v>
      </c>
      <c r="AI403">
        <v>39270296</v>
      </c>
      <c r="AJ403">
        <v>418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 x14ac:dyDescent="0.2">
      <c r="A404">
        <f>ROW(Source!A237)</f>
        <v>237</v>
      </c>
      <c r="B404">
        <v>39270313</v>
      </c>
      <c r="C404">
        <v>39270286</v>
      </c>
      <c r="D404">
        <v>39169906</v>
      </c>
      <c r="E404">
        <v>17</v>
      </c>
      <c r="F404">
        <v>1</v>
      </c>
      <c r="G404">
        <v>1</v>
      </c>
      <c r="H404">
        <v>3</v>
      </c>
      <c r="I404" t="s">
        <v>1290</v>
      </c>
      <c r="J404" t="s">
        <v>3</v>
      </c>
      <c r="K404" t="s">
        <v>1291</v>
      </c>
      <c r="L404">
        <v>1327</v>
      </c>
      <c r="N404">
        <v>1005</v>
      </c>
      <c r="O404" t="s">
        <v>79</v>
      </c>
      <c r="P404" t="s">
        <v>79</v>
      </c>
      <c r="Q404">
        <v>1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1</v>
      </c>
      <c r="AD404">
        <v>0</v>
      </c>
      <c r="AE404">
        <v>0</v>
      </c>
      <c r="AF404" t="s">
        <v>3</v>
      </c>
      <c r="AG404">
        <v>0</v>
      </c>
      <c r="AH404">
        <v>3</v>
      </c>
      <c r="AI404">
        <v>-1</v>
      </c>
      <c r="AJ404" t="s">
        <v>3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 x14ac:dyDescent="0.2">
      <c r="A405">
        <f>ROW(Source!A237)</f>
        <v>237</v>
      </c>
      <c r="B405">
        <v>39270314</v>
      </c>
      <c r="C405">
        <v>39270286</v>
      </c>
      <c r="D405">
        <v>36838891</v>
      </c>
      <c r="E405">
        <v>1</v>
      </c>
      <c r="F405">
        <v>1</v>
      </c>
      <c r="G405">
        <v>1</v>
      </c>
      <c r="H405">
        <v>3</v>
      </c>
      <c r="I405" t="s">
        <v>1165</v>
      </c>
      <c r="J405" t="s">
        <v>1166</v>
      </c>
      <c r="K405" t="s">
        <v>1167</v>
      </c>
      <c r="L405">
        <v>1348</v>
      </c>
      <c r="N405">
        <v>1009</v>
      </c>
      <c r="O405" t="s">
        <v>219</v>
      </c>
      <c r="P405" t="s">
        <v>219</v>
      </c>
      <c r="Q405">
        <v>1000</v>
      </c>
      <c r="X405">
        <v>5.0099999999999997E-3</v>
      </c>
      <c r="Y405">
        <v>17183</v>
      </c>
      <c r="Z405">
        <v>0</v>
      </c>
      <c r="AA405">
        <v>0</v>
      </c>
      <c r="AB405">
        <v>0</v>
      </c>
      <c r="AC405">
        <v>0</v>
      </c>
      <c r="AD405">
        <v>1</v>
      </c>
      <c r="AE405">
        <v>0</v>
      </c>
      <c r="AF405" t="s">
        <v>3</v>
      </c>
      <c r="AG405">
        <v>5.0099999999999997E-3</v>
      </c>
      <c r="AH405">
        <v>2</v>
      </c>
      <c r="AI405">
        <v>39270297</v>
      </c>
      <c r="AJ405">
        <v>419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 x14ac:dyDescent="0.2">
      <c r="A406">
        <f>ROW(Source!A237)</f>
        <v>237</v>
      </c>
      <c r="B406">
        <v>39270315</v>
      </c>
      <c r="C406">
        <v>39270286</v>
      </c>
      <c r="D406">
        <v>36797622</v>
      </c>
      <c r="E406">
        <v>17</v>
      </c>
      <c r="F406">
        <v>1</v>
      </c>
      <c r="G406">
        <v>1</v>
      </c>
      <c r="H406">
        <v>3</v>
      </c>
      <c r="I406" t="s">
        <v>1280</v>
      </c>
      <c r="J406" t="s">
        <v>3</v>
      </c>
      <c r="K406" t="s">
        <v>1281</v>
      </c>
      <c r="L406">
        <v>1346</v>
      </c>
      <c r="N406">
        <v>1009</v>
      </c>
      <c r="O406" t="s">
        <v>260</v>
      </c>
      <c r="P406" t="s">
        <v>260</v>
      </c>
      <c r="Q406">
        <v>1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1</v>
      </c>
      <c r="AD406">
        <v>0</v>
      </c>
      <c r="AE406">
        <v>0</v>
      </c>
      <c r="AF406" t="s">
        <v>3</v>
      </c>
      <c r="AG406">
        <v>0</v>
      </c>
      <c r="AH406">
        <v>3</v>
      </c>
      <c r="AI406">
        <v>-1</v>
      </c>
      <c r="AJ406" t="s">
        <v>3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 x14ac:dyDescent="0.2">
      <c r="A407">
        <f>ROW(Source!A237)</f>
        <v>237</v>
      </c>
      <c r="B407">
        <v>39270316</v>
      </c>
      <c r="C407">
        <v>39270286</v>
      </c>
      <c r="D407">
        <v>36797819</v>
      </c>
      <c r="E407">
        <v>17</v>
      </c>
      <c r="F407">
        <v>1</v>
      </c>
      <c r="G407">
        <v>1</v>
      </c>
      <c r="H407">
        <v>3</v>
      </c>
      <c r="I407" t="s">
        <v>631</v>
      </c>
      <c r="J407" t="s">
        <v>3</v>
      </c>
      <c r="K407" t="s">
        <v>632</v>
      </c>
      <c r="L407">
        <v>1327</v>
      </c>
      <c r="N407">
        <v>1005</v>
      </c>
      <c r="O407" t="s">
        <v>79</v>
      </c>
      <c r="P407" t="s">
        <v>79</v>
      </c>
      <c r="Q407">
        <v>1</v>
      </c>
      <c r="X407">
        <v>100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 t="s">
        <v>3</v>
      </c>
      <c r="AG407">
        <v>100</v>
      </c>
      <c r="AH407">
        <v>2</v>
      </c>
      <c r="AI407">
        <v>39270298</v>
      </c>
      <c r="AJ407">
        <v>422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 x14ac:dyDescent="0.2">
      <c r="A408">
        <f>ROW(Source!A237)</f>
        <v>237</v>
      </c>
      <c r="B408">
        <v>39270317</v>
      </c>
      <c r="C408">
        <v>39270286</v>
      </c>
      <c r="D408">
        <v>36797822</v>
      </c>
      <c r="E408">
        <v>17</v>
      </c>
      <c r="F408">
        <v>1</v>
      </c>
      <c r="G408">
        <v>1</v>
      </c>
      <c r="H408">
        <v>3</v>
      </c>
      <c r="I408" t="s">
        <v>1292</v>
      </c>
      <c r="J408" t="s">
        <v>3</v>
      </c>
      <c r="K408" t="s">
        <v>1293</v>
      </c>
      <c r="L408">
        <v>1354</v>
      </c>
      <c r="N408">
        <v>1010</v>
      </c>
      <c r="O408" t="s">
        <v>94</v>
      </c>
      <c r="P408" t="s">
        <v>94</v>
      </c>
      <c r="Q408">
        <v>1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1</v>
      </c>
      <c r="AD408">
        <v>0</v>
      </c>
      <c r="AE408">
        <v>0</v>
      </c>
      <c r="AF408" t="s">
        <v>3</v>
      </c>
      <c r="AG408">
        <v>0</v>
      </c>
      <c r="AH408">
        <v>3</v>
      </c>
      <c r="AI408">
        <v>-1</v>
      </c>
      <c r="AJ408" t="s">
        <v>3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 x14ac:dyDescent="0.2">
      <c r="A409">
        <f>ROW(Source!A237)</f>
        <v>237</v>
      </c>
      <c r="B409">
        <v>39270318</v>
      </c>
      <c r="C409">
        <v>39270286</v>
      </c>
      <c r="D409">
        <v>36797825</v>
      </c>
      <c r="E409">
        <v>17</v>
      </c>
      <c r="F409">
        <v>1</v>
      </c>
      <c r="G409">
        <v>1</v>
      </c>
      <c r="H409">
        <v>3</v>
      </c>
      <c r="I409" t="s">
        <v>1298</v>
      </c>
      <c r="J409" t="s">
        <v>3</v>
      </c>
      <c r="K409" t="s">
        <v>1299</v>
      </c>
      <c r="L409">
        <v>1354</v>
      </c>
      <c r="N409">
        <v>1010</v>
      </c>
      <c r="O409" t="s">
        <v>94</v>
      </c>
      <c r="P409" t="s">
        <v>94</v>
      </c>
      <c r="Q409">
        <v>1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1</v>
      </c>
      <c r="AD409">
        <v>0</v>
      </c>
      <c r="AE409">
        <v>0</v>
      </c>
      <c r="AF409" t="s">
        <v>3</v>
      </c>
      <c r="AG409">
        <v>0</v>
      </c>
      <c r="AH409">
        <v>3</v>
      </c>
      <c r="AI409">
        <v>-1</v>
      </c>
      <c r="AJ409" t="s">
        <v>3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 x14ac:dyDescent="0.2">
      <c r="A410">
        <f>ROW(Source!A237)</f>
        <v>237</v>
      </c>
      <c r="B410">
        <v>39270319</v>
      </c>
      <c r="C410">
        <v>39270286</v>
      </c>
      <c r="D410">
        <v>36797828</v>
      </c>
      <c r="E410">
        <v>17</v>
      </c>
      <c r="F410">
        <v>1</v>
      </c>
      <c r="G410">
        <v>1</v>
      </c>
      <c r="H410">
        <v>3</v>
      </c>
      <c r="I410" t="s">
        <v>1294</v>
      </c>
      <c r="J410" t="s">
        <v>3</v>
      </c>
      <c r="K410" t="s">
        <v>1295</v>
      </c>
      <c r="L410">
        <v>1354</v>
      </c>
      <c r="N410">
        <v>1010</v>
      </c>
      <c r="O410" t="s">
        <v>94</v>
      </c>
      <c r="P410" t="s">
        <v>94</v>
      </c>
      <c r="Q410">
        <v>1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1</v>
      </c>
      <c r="AD410">
        <v>0</v>
      </c>
      <c r="AE410">
        <v>0</v>
      </c>
      <c r="AF410" t="s">
        <v>3</v>
      </c>
      <c r="AG410">
        <v>0</v>
      </c>
      <c r="AH410">
        <v>3</v>
      </c>
      <c r="AI410">
        <v>-1</v>
      </c>
      <c r="AJ410" t="s">
        <v>3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 x14ac:dyDescent="0.2">
      <c r="A411">
        <f>ROW(Source!A243)</f>
        <v>243</v>
      </c>
      <c r="B411">
        <v>39270339</v>
      </c>
      <c r="C411">
        <v>39270325</v>
      </c>
      <c r="D411">
        <v>37070495</v>
      </c>
      <c r="E411">
        <v>1</v>
      </c>
      <c r="F411">
        <v>1</v>
      </c>
      <c r="G411">
        <v>1</v>
      </c>
      <c r="H411">
        <v>1</v>
      </c>
      <c r="I411" t="s">
        <v>942</v>
      </c>
      <c r="J411" t="s">
        <v>3</v>
      </c>
      <c r="K411" t="s">
        <v>943</v>
      </c>
      <c r="L411">
        <v>1191</v>
      </c>
      <c r="N411">
        <v>1013</v>
      </c>
      <c r="O411" t="s">
        <v>878</v>
      </c>
      <c r="P411" t="s">
        <v>878</v>
      </c>
      <c r="Q411">
        <v>1</v>
      </c>
      <c r="X411">
        <v>153.69</v>
      </c>
      <c r="Y411">
        <v>0</v>
      </c>
      <c r="Z411">
        <v>0</v>
      </c>
      <c r="AA411">
        <v>0</v>
      </c>
      <c r="AB411">
        <v>8.74</v>
      </c>
      <c r="AC411">
        <v>0</v>
      </c>
      <c r="AD411">
        <v>1</v>
      </c>
      <c r="AE411">
        <v>1</v>
      </c>
      <c r="AF411" t="s">
        <v>82</v>
      </c>
      <c r="AG411">
        <v>176.74349999999998</v>
      </c>
      <c r="AH411">
        <v>2</v>
      </c>
      <c r="AI411">
        <v>39270326</v>
      </c>
      <c r="AJ411">
        <v>425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 x14ac:dyDescent="0.2">
      <c r="A412">
        <f>ROW(Source!A243)</f>
        <v>243</v>
      </c>
      <c r="B412">
        <v>39270340</v>
      </c>
      <c r="C412">
        <v>39270325</v>
      </c>
      <c r="D412">
        <v>37064876</v>
      </c>
      <c r="E412">
        <v>1</v>
      </c>
      <c r="F412">
        <v>1</v>
      </c>
      <c r="G412">
        <v>1</v>
      </c>
      <c r="H412">
        <v>1</v>
      </c>
      <c r="I412" t="s">
        <v>879</v>
      </c>
      <c r="J412" t="s">
        <v>3</v>
      </c>
      <c r="K412" t="s">
        <v>880</v>
      </c>
      <c r="L412">
        <v>1191</v>
      </c>
      <c r="N412">
        <v>1013</v>
      </c>
      <c r="O412" t="s">
        <v>878</v>
      </c>
      <c r="P412" t="s">
        <v>878</v>
      </c>
      <c r="Q412">
        <v>1</v>
      </c>
      <c r="X412">
        <v>1.05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1</v>
      </c>
      <c r="AE412">
        <v>2</v>
      </c>
      <c r="AF412" t="s">
        <v>81</v>
      </c>
      <c r="AG412">
        <v>1.3125</v>
      </c>
      <c r="AH412">
        <v>2</v>
      </c>
      <c r="AI412">
        <v>39270327</v>
      </c>
      <c r="AJ412">
        <v>426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 x14ac:dyDescent="0.2">
      <c r="A413">
        <f>ROW(Source!A243)</f>
        <v>243</v>
      </c>
      <c r="B413">
        <v>39270341</v>
      </c>
      <c r="C413">
        <v>39270325</v>
      </c>
      <c r="D413">
        <v>36882159</v>
      </c>
      <c r="E413">
        <v>1</v>
      </c>
      <c r="F413">
        <v>1</v>
      </c>
      <c r="G413">
        <v>1</v>
      </c>
      <c r="H413">
        <v>2</v>
      </c>
      <c r="I413" t="s">
        <v>892</v>
      </c>
      <c r="J413" t="s">
        <v>893</v>
      </c>
      <c r="K413" t="s">
        <v>894</v>
      </c>
      <c r="L413">
        <v>1368</v>
      </c>
      <c r="N413">
        <v>1011</v>
      </c>
      <c r="O413" t="s">
        <v>884</v>
      </c>
      <c r="P413" t="s">
        <v>884</v>
      </c>
      <c r="Q413">
        <v>1</v>
      </c>
      <c r="X413">
        <v>0.43</v>
      </c>
      <c r="Y413">
        <v>0</v>
      </c>
      <c r="Z413">
        <v>111.99</v>
      </c>
      <c r="AA413">
        <v>13.5</v>
      </c>
      <c r="AB413">
        <v>0</v>
      </c>
      <c r="AC413">
        <v>0</v>
      </c>
      <c r="AD413">
        <v>1</v>
      </c>
      <c r="AE413">
        <v>0</v>
      </c>
      <c r="AF413" t="s">
        <v>81</v>
      </c>
      <c r="AG413">
        <v>0.53749999999999998</v>
      </c>
      <c r="AH413">
        <v>2</v>
      </c>
      <c r="AI413">
        <v>39270328</v>
      </c>
      <c r="AJ413">
        <v>427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 x14ac:dyDescent="0.2">
      <c r="A414">
        <f>ROW(Source!A243)</f>
        <v>243</v>
      </c>
      <c r="B414">
        <v>39270342</v>
      </c>
      <c r="C414">
        <v>39270325</v>
      </c>
      <c r="D414">
        <v>36882351</v>
      </c>
      <c r="E414">
        <v>1</v>
      </c>
      <c r="F414">
        <v>1</v>
      </c>
      <c r="G414">
        <v>1</v>
      </c>
      <c r="H414">
        <v>2</v>
      </c>
      <c r="I414" t="s">
        <v>1162</v>
      </c>
      <c r="J414" t="s">
        <v>1163</v>
      </c>
      <c r="K414" t="s">
        <v>1164</v>
      </c>
      <c r="L414">
        <v>1368</v>
      </c>
      <c r="N414">
        <v>1011</v>
      </c>
      <c r="O414" t="s">
        <v>884</v>
      </c>
      <c r="P414" t="s">
        <v>884</v>
      </c>
      <c r="Q414">
        <v>1</v>
      </c>
      <c r="X414">
        <v>0.39</v>
      </c>
      <c r="Y414">
        <v>0</v>
      </c>
      <c r="Z414">
        <v>6.66</v>
      </c>
      <c r="AA414">
        <v>0</v>
      </c>
      <c r="AB414">
        <v>0</v>
      </c>
      <c r="AC414">
        <v>0</v>
      </c>
      <c r="AD414">
        <v>1</v>
      </c>
      <c r="AE414">
        <v>0</v>
      </c>
      <c r="AF414" t="s">
        <v>81</v>
      </c>
      <c r="AG414">
        <v>0.48750000000000004</v>
      </c>
      <c r="AH414">
        <v>2</v>
      </c>
      <c r="AI414">
        <v>39270329</v>
      </c>
      <c r="AJ414">
        <v>428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 x14ac:dyDescent="0.2">
      <c r="A415">
        <f>ROW(Source!A243)</f>
        <v>243</v>
      </c>
      <c r="B415">
        <v>39270343</v>
      </c>
      <c r="C415">
        <v>39270325</v>
      </c>
      <c r="D415">
        <v>36883554</v>
      </c>
      <c r="E415">
        <v>1</v>
      </c>
      <c r="F415">
        <v>1</v>
      </c>
      <c r="G415">
        <v>1</v>
      </c>
      <c r="H415">
        <v>2</v>
      </c>
      <c r="I415" t="s">
        <v>895</v>
      </c>
      <c r="J415" t="s">
        <v>896</v>
      </c>
      <c r="K415" t="s">
        <v>897</v>
      </c>
      <c r="L415">
        <v>1368</v>
      </c>
      <c r="N415">
        <v>1011</v>
      </c>
      <c r="O415" t="s">
        <v>884</v>
      </c>
      <c r="P415" t="s">
        <v>884</v>
      </c>
      <c r="Q415">
        <v>1</v>
      </c>
      <c r="X415">
        <v>0.62</v>
      </c>
      <c r="Y415">
        <v>0</v>
      </c>
      <c r="Z415">
        <v>65.709999999999994</v>
      </c>
      <c r="AA415">
        <v>11.6</v>
      </c>
      <c r="AB415">
        <v>0</v>
      </c>
      <c r="AC415">
        <v>0</v>
      </c>
      <c r="AD415">
        <v>1</v>
      </c>
      <c r="AE415">
        <v>0</v>
      </c>
      <c r="AF415" t="s">
        <v>81</v>
      </c>
      <c r="AG415">
        <v>0.77500000000000002</v>
      </c>
      <c r="AH415">
        <v>2</v>
      </c>
      <c r="AI415">
        <v>39270330</v>
      </c>
      <c r="AJ415">
        <v>429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 x14ac:dyDescent="0.2">
      <c r="A416">
        <f>ROW(Source!A243)</f>
        <v>243</v>
      </c>
      <c r="B416">
        <v>39270344</v>
      </c>
      <c r="C416">
        <v>39270325</v>
      </c>
      <c r="D416">
        <v>36883858</v>
      </c>
      <c r="E416">
        <v>1</v>
      </c>
      <c r="F416">
        <v>1</v>
      </c>
      <c r="G416">
        <v>1</v>
      </c>
      <c r="H416">
        <v>2</v>
      </c>
      <c r="I416" t="s">
        <v>898</v>
      </c>
      <c r="J416" t="s">
        <v>899</v>
      </c>
      <c r="K416" t="s">
        <v>900</v>
      </c>
      <c r="L416">
        <v>1368</v>
      </c>
      <c r="N416">
        <v>1011</v>
      </c>
      <c r="O416" t="s">
        <v>884</v>
      </c>
      <c r="P416" t="s">
        <v>884</v>
      </c>
      <c r="Q416">
        <v>1</v>
      </c>
      <c r="X416">
        <v>1.62</v>
      </c>
      <c r="Y416">
        <v>0</v>
      </c>
      <c r="Z416">
        <v>8.1</v>
      </c>
      <c r="AA416">
        <v>0</v>
      </c>
      <c r="AB416">
        <v>0</v>
      </c>
      <c r="AC416">
        <v>0</v>
      </c>
      <c r="AD416">
        <v>1</v>
      </c>
      <c r="AE416">
        <v>0</v>
      </c>
      <c r="AF416" t="s">
        <v>81</v>
      </c>
      <c r="AG416">
        <v>2.0250000000000004</v>
      </c>
      <c r="AH416">
        <v>2</v>
      </c>
      <c r="AI416">
        <v>39270331</v>
      </c>
      <c r="AJ416">
        <v>430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 x14ac:dyDescent="0.2">
      <c r="A417">
        <f>ROW(Source!A243)</f>
        <v>243</v>
      </c>
      <c r="B417">
        <v>39270345</v>
      </c>
      <c r="C417">
        <v>39270325</v>
      </c>
      <c r="D417">
        <v>36799676</v>
      </c>
      <c r="E417">
        <v>1</v>
      </c>
      <c r="F417">
        <v>1</v>
      </c>
      <c r="G417">
        <v>1</v>
      </c>
      <c r="H417">
        <v>3</v>
      </c>
      <c r="I417" t="s">
        <v>1156</v>
      </c>
      <c r="J417" t="s">
        <v>1157</v>
      </c>
      <c r="K417" t="s">
        <v>1158</v>
      </c>
      <c r="L417">
        <v>1348</v>
      </c>
      <c r="N417">
        <v>1009</v>
      </c>
      <c r="O417" t="s">
        <v>219</v>
      </c>
      <c r="P417" t="s">
        <v>219</v>
      </c>
      <c r="Q417">
        <v>1000</v>
      </c>
      <c r="X417">
        <v>8.8999999999999995E-4</v>
      </c>
      <c r="Y417">
        <v>26499</v>
      </c>
      <c r="Z417">
        <v>0</v>
      </c>
      <c r="AA417">
        <v>0</v>
      </c>
      <c r="AB417">
        <v>0</v>
      </c>
      <c r="AC417">
        <v>0</v>
      </c>
      <c r="AD417">
        <v>1</v>
      </c>
      <c r="AE417">
        <v>0</v>
      </c>
      <c r="AF417" t="s">
        <v>3</v>
      </c>
      <c r="AG417">
        <v>8.8999999999999995E-4</v>
      </c>
      <c r="AH417">
        <v>2</v>
      </c>
      <c r="AI417">
        <v>39270332</v>
      </c>
      <c r="AJ417">
        <v>431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 x14ac:dyDescent="0.2">
      <c r="A418">
        <f>ROW(Source!A243)</f>
        <v>243</v>
      </c>
      <c r="B418">
        <v>39270346</v>
      </c>
      <c r="C418">
        <v>39270325</v>
      </c>
      <c r="D418">
        <v>36803269</v>
      </c>
      <c r="E418">
        <v>1</v>
      </c>
      <c r="F418">
        <v>1</v>
      </c>
      <c r="G418">
        <v>1</v>
      </c>
      <c r="H418">
        <v>3</v>
      </c>
      <c r="I418" t="s">
        <v>901</v>
      </c>
      <c r="J418" t="s">
        <v>902</v>
      </c>
      <c r="K418" t="s">
        <v>903</v>
      </c>
      <c r="L418">
        <v>1348</v>
      </c>
      <c r="N418">
        <v>1009</v>
      </c>
      <c r="O418" t="s">
        <v>219</v>
      </c>
      <c r="P418" t="s">
        <v>219</v>
      </c>
      <c r="Q418">
        <v>1000</v>
      </c>
      <c r="X418">
        <v>4.0999999999999999E-4</v>
      </c>
      <c r="Y418">
        <v>10362</v>
      </c>
      <c r="Z418">
        <v>0</v>
      </c>
      <c r="AA418">
        <v>0</v>
      </c>
      <c r="AB418">
        <v>0</v>
      </c>
      <c r="AC418">
        <v>0</v>
      </c>
      <c r="AD418">
        <v>1</v>
      </c>
      <c r="AE418">
        <v>0</v>
      </c>
      <c r="AF418" t="s">
        <v>3</v>
      </c>
      <c r="AG418">
        <v>4.0999999999999999E-4</v>
      </c>
      <c r="AH418">
        <v>2</v>
      </c>
      <c r="AI418">
        <v>39270333</v>
      </c>
      <c r="AJ418">
        <v>432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 x14ac:dyDescent="0.2">
      <c r="A419">
        <f>ROW(Source!A243)</f>
        <v>243</v>
      </c>
      <c r="B419">
        <v>39270347</v>
      </c>
      <c r="C419">
        <v>39270325</v>
      </c>
      <c r="D419">
        <v>36804447</v>
      </c>
      <c r="E419">
        <v>1</v>
      </c>
      <c r="F419">
        <v>1</v>
      </c>
      <c r="G419">
        <v>1</v>
      </c>
      <c r="H419">
        <v>3</v>
      </c>
      <c r="I419" t="s">
        <v>904</v>
      </c>
      <c r="J419" t="s">
        <v>905</v>
      </c>
      <c r="K419" t="s">
        <v>906</v>
      </c>
      <c r="L419">
        <v>1348</v>
      </c>
      <c r="N419">
        <v>1009</v>
      </c>
      <c r="O419" t="s">
        <v>219</v>
      </c>
      <c r="P419" t="s">
        <v>219</v>
      </c>
      <c r="Q419">
        <v>1000</v>
      </c>
      <c r="X419">
        <v>1.0999999999999999E-2</v>
      </c>
      <c r="Y419">
        <v>9040.01</v>
      </c>
      <c r="Z419">
        <v>0</v>
      </c>
      <c r="AA419">
        <v>0</v>
      </c>
      <c r="AB419">
        <v>0</v>
      </c>
      <c r="AC419">
        <v>0</v>
      </c>
      <c r="AD419">
        <v>1</v>
      </c>
      <c r="AE419">
        <v>0</v>
      </c>
      <c r="AF419" t="s">
        <v>3</v>
      </c>
      <c r="AG419">
        <v>1.0999999999999999E-2</v>
      </c>
      <c r="AH419">
        <v>2</v>
      </c>
      <c r="AI419">
        <v>39270334</v>
      </c>
      <c r="AJ419">
        <v>433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 x14ac:dyDescent="0.2">
      <c r="A420">
        <f>ROW(Source!A243)</f>
        <v>243</v>
      </c>
      <c r="B420">
        <v>39270348</v>
      </c>
      <c r="C420">
        <v>39270325</v>
      </c>
      <c r="D420">
        <v>36805330</v>
      </c>
      <c r="E420">
        <v>1</v>
      </c>
      <c r="F420">
        <v>1</v>
      </c>
      <c r="G420">
        <v>1</v>
      </c>
      <c r="H420">
        <v>3</v>
      </c>
      <c r="I420" t="s">
        <v>1151</v>
      </c>
      <c r="J420" t="s">
        <v>1152</v>
      </c>
      <c r="K420" t="s">
        <v>1153</v>
      </c>
      <c r="L420">
        <v>1346</v>
      </c>
      <c r="N420">
        <v>1009</v>
      </c>
      <c r="O420" t="s">
        <v>260</v>
      </c>
      <c r="P420" t="s">
        <v>260</v>
      </c>
      <c r="Q420">
        <v>1</v>
      </c>
      <c r="X420">
        <v>8</v>
      </c>
      <c r="Y420">
        <v>23.09</v>
      </c>
      <c r="Z420">
        <v>0</v>
      </c>
      <c r="AA420">
        <v>0</v>
      </c>
      <c r="AB420">
        <v>0</v>
      </c>
      <c r="AC420">
        <v>0</v>
      </c>
      <c r="AD420">
        <v>1</v>
      </c>
      <c r="AE420">
        <v>0</v>
      </c>
      <c r="AF420" t="s">
        <v>3</v>
      </c>
      <c r="AG420">
        <v>8</v>
      </c>
      <c r="AH420">
        <v>2</v>
      </c>
      <c r="AI420">
        <v>39270335</v>
      </c>
      <c r="AJ420">
        <v>434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 x14ac:dyDescent="0.2">
      <c r="A421">
        <f>ROW(Source!A243)</f>
        <v>243</v>
      </c>
      <c r="B421">
        <v>39270349</v>
      </c>
      <c r="C421">
        <v>39270325</v>
      </c>
      <c r="D421">
        <v>39169906</v>
      </c>
      <c r="E421">
        <v>17</v>
      </c>
      <c r="F421">
        <v>1</v>
      </c>
      <c r="G421">
        <v>1</v>
      </c>
      <c r="H421">
        <v>3</v>
      </c>
      <c r="I421" t="s">
        <v>1290</v>
      </c>
      <c r="J421" t="s">
        <v>3</v>
      </c>
      <c r="K421" t="s">
        <v>1291</v>
      </c>
      <c r="L421">
        <v>1327</v>
      </c>
      <c r="N421">
        <v>1005</v>
      </c>
      <c r="O421" t="s">
        <v>79</v>
      </c>
      <c r="P421" t="s">
        <v>79</v>
      </c>
      <c r="Q421">
        <v>1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1</v>
      </c>
      <c r="AD421">
        <v>0</v>
      </c>
      <c r="AE421">
        <v>0</v>
      </c>
      <c r="AF421" t="s">
        <v>3</v>
      </c>
      <c r="AG421">
        <v>0</v>
      </c>
      <c r="AH421">
        <v>3</v>
      </c>
      <c r="AI421">
        <v>-1</v>
      </c>
      <c r="AJ421" t="s">
        <v>3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 x14ac:dyDescent="0.2">
      <c r="A422">
        <f>ROW(Source!A243)</f>
        <v>243</v>
      </c>
      <c r="B422">
        <v>39270350</v>
      </c>
      <c r="C422">
        <v>39270325</v>
      </c>
      <c r="D422">
        <v>36838891</v>
      </c>
      <c r="E422">
        <v>1</v>
      </c>
      <c r="F422">
        <v>1</v>
      </c>
      <c r="G422">
        <v>1</v>
      </c>
      <c r="H422">
        <v>3</v>
      </c>
      <c r="I422" t="s">
        <v>1165</v>
      </c>
      <c r="J422" t="s">
        <v>1166</v>
      </c>
      <c r="K422" t="s">
        <v>1167</v>
      </c>
      <c r="L422">
        <v>1348</v>
      </c>
      <c r="N422">
        <v>1009</v>
      </c>
      <c r="O422" t="s">
        <v>219</v>
      </c>
      <c r="P422" t="s">
        <v>219</v>
      </c>
      <c r="Q422">
        <v>1000</v>
      </c>
      <c r="X422">
        <v>5.0099999999999997E-3</v>
      </c>
      <c r="Y422">
        <v>17183</v>
      </c>
      <c r="Z422">
        <v>0</v>
      </c>
      <c r="AA422">
        <v>0</v>
      </c>
      <c r="AB422">
        <v>0</v>
      </c>
      <c r="AC422">
        <v>0</v>
      </c>
      <c r="AD422">
        <v>1</v>
      </c>
      <c r="AE422">
        <v>0</v>
      </c>
      <c r="AF422" t="s">
        <v>3</v>
      </c>
      <c r="AG422">
        <v>5.0099999999999997E-3</v>
      </c>
      <c r="AH422">
        <v>2</v>
      </c>
      <c r="AI422">
        <v>39270336</v>
      </c>
      <c r="AJ422">
        <v>435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 x14ac:dyDescent="0.2">
      <c r="A423">
        <f>ROW(Source!A243)</f>
        <v>243</v>
      </c>
      <c r="B423">
        <v>39270351</v>
      </c>
      <c r="C423">
        <v>39270325</v>
      </c>
      <c r="D423">
        <v>36797622</v>
      </c>
      <c r="E423">
        <v>17</v>
      </c>
      <c r="F423">
        <v>1</v>
      </c>
      <c r="G423">
        <v>1</v>
      </c>
      <c r="H423">
        <v>3</v>
      </c>
      <c r="I423" t="s">
        <v>1280</v>
      </c>
      <c r="J423" t="s">
        <v>3</v>
      </c>
      <c r="K423" t="s">
        <v>1281</v>
      </c>
      <c r="L423">
        <v>1346</v>
      </c>
      <c r="N423">
        <v>1009</v>
      </c>
      <c r="O423" t="s">
        <v>260</v>
      </c>
      <c r="P423" t="s">
        <v>260</v>
      </c>
      <c r="Q423">
        <v>1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1</v>
      </c>
      <c r="AD423">
        <v>0</v>
      </c>
      <c r="AE423">
        <v>0</v>
      </c>
      <c r="AF423" t="s">
        <v>3</v>
      </c>
      <c r="AG423">
        <v>0</v>
      </c>
      <c r="AH423">
        <v>3</v>
      </c>
      <c r="AI423">
        <v>-1</v>
      </c>
      <c r="AJ423" t="s">
        <v>3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 x14ac:dyDescent="0.2">
      <c r="A424">
        <f>ROW(Source!A243)</f>
        <v>243</v>
      </c>
      <c r="B424">
        <v>39270352</v>
      </c>
      <c r="C424">
        <v>39270325</v>
      </c>
      <c r="D424">
        <v>36797819</v>
      </c>
      <c r="E424">
        <v>17</v>
      </c>
      <c r="F424">
        <v>1</v>
      </c>
      <c r="G424">
        <v>1</v>
      </c>
      <c r="H424">
        <v>3</v>
      </c>
      <c r="I424" t="s">
        <v>631</v>
      </c>
      <c r="J424" t="s">
        <v>3</v>
      </c>
      <c r="K424" t="s">
        <v>632</v>
      </c>
      <c r="L424">
        <v>1327</v>
      </c>
      <c r="N424">
        <v>1005</v>
      </c>
      <c r="O424" t="s">
        <v>79</v>
      </c>
      <c r="P424" t="s">
        <v>79</v>
      </c>
      <c r="Q424">
        <v>1</v>
      </c>
      <c r="X424">
        <v>100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 t="s">
        <v>3</v>
      </c>
      <c r="AG424">
        <v>100</v>
      </c>
      <c r="AH424">
        <v>2</v>
      </c>
      <c r="AI424">
        <v>39270337</v>
      </c>
      <c r="AJ424">
        <v>437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 x14ac:dyDescent="0.2">
      <c r="A425">
        <f>ROW(Source!A243)</f>
        <v>243</v>
      </c>
      <c r="B425">
        <v>39270353</v>
      </c>
      <c r="C425">
        <v>39270325</v>
      </c>
      <c r="D425">
        <v>36797822</v>
      </c>
      <c r="E425">
        <v>17</v>
      </c>
      <c r="F425">
        <v>1</v>
      </c>
      <c r="G425">
        <v>1</v>
      </c>
      <c r="H425">
        <v>3</v>
      </c>
      <c r="I425" t="s">
        <v>1292</v>
      </c>
      <c r="J425" t="s">
        <v>3</v>
      </c>
      <c r="K425" t="s">
        <v>1293</v>
      </c>
      <c r="L425">
        <v>1354</v>
      </c>
      <c r="N425">
        <v>1010</v>
      </c>
      <c r="O425" t="s">
        <v>94</v>
      </c>
      <c r="P425" t="s">
        <v>94</v>
      </c>
      <c r="Q425">
        <v>1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1</v>
      </c>
      <c r="AD425">
        <v>0</v>
      </c>
      <c r="AE425">
        <v>0</v>
      </c>
      <c r="AF425" t="s">
        <v>3</v>
      </c>
      <c r="AG425">
        <v>0</v>
      </c>
      <c r="AH425">
        <v>3</v>
      </c>
      <c r="AI425">
        <v>-1</v>
      </c>
      <c r="AJ425" t="s">
        <v>3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 x14ac:dyDescent="0.2">
      <c r="A426">
        <f>ROW(Source!A243)</f>
        <v>243</v>
      </c>
      <c r="B426">
        <v>39270354</v>
      </c>
      <c r="C426">
        <v>39270325</v>
      </c>
      <c r="D426">
        <v>36797825</v>
      </c>
      <c r="E426">
        <v>17</v>
      </c>
      <c r="F426">
        <v>1</v>
      </c>
      <c r="G426">
        <v>1</v>
      </c>
      <c r="H426">
        <v>3</v>
      </c>
      <c r="I426" t="s">
        <v>1298</v>
      </c>
      <c r="J426" t="s">
        <v>3</v>
      </c>
      <c r="K426" t="s">
        <v>1299</v>
      </c>
      <c r="L426">
        <v>1354</v>
      </c>
      <c r="N426">
        <v>1010</v>
      </c>
      <c r="O426" t="s">
        <v>94</v>
      </c>
      <c r="P426" t="s">
        <v>94</v>
      </c>
      <c r="Q426">
        <v>1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1</v>
      </c>
      <c r="AD426">
        <v>0</v>
      </c>
      <c r="AE426">
        <v>0</v>
      </c>
      <c r="AF426" t="s">
        <v>3</v>
      </c>
      <c r="AG426">
        <v>0</v>
      </c>
      <c r="AH426">
        <v>3</v>
      </c>
      <c r="AI426">
        <v>-1</v>
      </c>
      <c r="AJ426" t="s">
        <v>3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 x14ac:dyDescent="0.2">
      <c r="A427">
        <f>ROW(Source!A243)</f>
        <v>243</v>
      </c>
      <c r="B427">
        <v>39270355</v>
      </c>
      <c r="C427">
        <v>39270325</v>
      </c>
      <c r="D427">
        <v>36797828</v>
      </c>
      <c r="E427">
        <v>17</v>
      </c>
      <c r="F427">
        <v>1</v>
      </c>
      <c r="G427">
        <v>1</v>
      </c>
      <c r="H427">
        <v>3</v>
      </c>
      <c r="I427" t="s">
        <v>1294</v>
      </c>
      <c r="J427" t="s">
        <v>3</v>
      </c>
      <c r="K427" t="s">
        <v>1295</v>
      </c>
      <c r="L427">
        <v>1354</v>
      </c>
      <c r="N427">
        <v>1010</v>
      </c>
      <c r="O427" t="s">
        <v>94</v>
      </c>
      <c r="P427" t="s">
        <v>94</v>
      </c>
      <c r="Q427">
        <v>1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1</v>
      </c>
      <c r="AD427">
        <v>0</v>
      </c>
      <c r="AE427">
        <v>0</v>
      </c>
      <c r="AF427" t="s">
        <v>3</v>
      </c>
      <c r="AG427">
        <v>0</v>
      </c>
      <c r="AH427">
        <v>3</v>
      </c>
      <c r="AI427">
        <v>-1</v>
      </c>
      <c r="AJ427" t="s">
        <v>3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 x14ac:dyDescent="0.2">
      <c r="A428">
        <f>ROW(Source!A246)</f>
        <v>246</v>
      </c>
      <c r="B428">
        <v>39270372</v>
      </c>
      <c r="C428">
        <v>39270358</v>
      </c>
      <c r="D428">
        <v>37070495</v>
      </c>
      <c r="E428">
        <v>1</v>
      </c>
      <c r="F428">
        <v>1</v>
      </c>
      <c r="G428">
        <v>1</v>
      </c>
      <c r="H428">
        <v>1</v>
      </c>
      <c r="I428" t="s">
        <v>942</v>
      </c>
      <c r="J428" t="s">
        <v>3</v>
      </c>
      <c r="K428" t="s">
        <v>943</v>
      </c>
      <c r="L428">
        <v>1191</v>
      </c>
      <c r="N428">
        <v>1013</v>
      </c>
      <c r="O428" t="s">
        <v>878</v>
      </c>
      <c r="P428" t="s">
        <v>878</v>
      </c>
      <c r="Q428">
        <v>1</v>
      </c>
      <c r="X428">
        <v>132.97999999999999</v>
      </c>
      <c r="Y428">
        <v>0</v>
      </c>
      <c r="Z428">
        <v>0</v>
      </c>
      <c r="AA428">
        <v>0</v>
      </c>
      <c r="AB428">
        <v>8.74</v>
      </c>
      <c r="AC428">
        <v>0</v>
      </c>
      <c r="AD428">
        <v>1</v>
      </c>
      <c r="AE428">
        <v>1</v>
      </c>
      <c r="AF428" t="s">
        <v>82</v>
      </c>
      <c r="AG428">
        <v>152.92699999999996</v>
      </c>
      <c r="AH428">
        <v>2</v>
      </c>
      <c r="AI428">
        <v>39270359</v>
      </c>
      <c r="AJ428">
        <v>438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 x14ac:dyDescent="0.2">
      <c r="A429">
        <f>ROW(Source!A246)</f>
        <v>246</v>
      </c>
      <c r="B429">
        <v>39270373</v>
      </c>
      <c r="C429">
        <v>39270358</v>
      </c>
      <c r="D429">
        <v>37064876</v>
      </c>
      <c r="E429">
        <v>1</v>
      </c>
      <c r="F429">
        <v>1</v>
      </c>
      <c r="G429">
        <v>1</v>
      </c>
      <c r="H429">
        <v>1</v>
      </c>
      <c r="I429" t="s">
        <v>879</v>
      </c>
      <c r="J429" t="s">
        <v>3</v>
      </c>
      <c r="K429" t="s">
        <v>880</v>
      </c>
      <c r="L429">
        <v>1191</v>
      </c>
      <c r="N429">
        <v>1013</v>
      </c>
      <c r="O429" t="s">
        <v>878</v>
      </c>
      <c r="P429" t="s">
        <v>878</v>
      </c>
      <c r="Q429">
        <v>1</v>
      </c>
      <c r="X429">
        <v>0.95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1</v>
      </c>
      <c r="AE429">
        <v>2</v>
      </c>
      <c r="AF429" t="s">
        <v>81</v>
      </c>
      <c r="AG429">
        <v>1.1875</v>
      </c>
      <c r="AH429">
        <v>2</v>
      </c>
      <c r="AI429">
        <v>39270360</v>
      </c>
      <c r="AJ429">
        <v>439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 x14ac:dyDescent="0.2">
      <c r="A430">
        <f>ROW(Source!A246)</f>
        <v>246</v>
      </c>
      <c r="B430">
        <v>39270374</v>
      </c>
      <c r="C430">
        <v>39270358</v>
      </c>
      <c r="D430">
        <v>36882159</v>
      </c>
      <c r="E430">
        <v>1</v>
      </c>
      <c r="F430">
        <v>1</v>
      </c>
      <c r="G430">
        <v>1</v>
      </c>
      <c r="H430">
        <v>2</v>
      </c>
      <c r="I430" t="s">
        <v>892</v>
      </c>
      <c r="J430" t="s">
        <v>893</v>
      </c>
      <c r="K430" t="s">
        <v>894</v>
      </c>
      <c r="L430">
        <v>1368</v>
      </c>
      <c r="N430">
        <v>1011</v>
      </c>
      <c r="O430" t="s">
        <v>884</v>
      </c>
      <c r="P430" t="s">
        <v>884</v>
      </c>
      <c r="Q430">
        <v>1</v>
      </c>
      <c r="X430">
        <v>0.38</v>
      </c>
      <c r="Y430">
        <v>0</v>
      </c>
      <c r="Z430">
        <v>111.99</v>
      </c>
      <c r="AA430">
        <v>13.5</v>
      </c>
      <c r="AB430">
        <v>0</v>
      </c>
      <c r="AC430">
        <v>0</v>
      </c>
      <c r="AD430">
        <v>1</v>
      </c>
      <c r="AE430">
        <v>0</v>
      </c>
      <c r="AF430" t="s">
        <v>81</v>
      </c>
      <c r="AG430">
        <v>0.47499999999999998</v>
      </c>
      <c r="AH430">
        <v>2</v>
      </c>
      <c r="AI430">
        <v>39270361</v>
      </c>
      <c r="AJ430">
        <v>440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 x14ac:dyDescent="0.2">
      <c r="A431">
        <f>ROW(Source!A246)</f>
        <v>246</v>
      </c>
      <c r="B431">
        <v>39270375</v>
      </c>
      <c r="C431">
        <v>39270358</v>
      </c>
      <c r="D431">
        <v>36882351</v>
      </c>
      <c r="E431">
        <v>1</v>
      </c>
      <c r="F431">
        <v>1</v>
      </c>
      <c r="G431">
        <v>1</v>
      </c>
      <c r="H431">
        <v>2</v>
      </c>
      <c r="I431" t="s">
        <v>1162</v>
      </c>
      <c r="J431" t="s">
        <v>1163</v>
      </c>
      <c r="K431" t="s">
        <v>1164</v>
      </c>
      <c r="L431">
        <v>1368</v>
      </c>
      <c r="N431">
        <v>1011</v>
      </c>
      <c r="O431" t="s">
        <v>884</v>
      </c>
      <c r="P431" t="s">
        <v>884</v>
      </c>
      <c r="Q431">
        <v>1</v>
      </c>
      <c r="X431">
        <v>0.39</v>
      </c>
      <c r="Y431">
        <v>0</v>
      </c>
      <c r="Z431">
        <v>6.66</v>
      </c>
      <c r="AA431">
        <v>0</v>
      </c>
      <c r="AB431">
        <v>0</v>
      </c>
      <c r="AC431">
        <v>0</v>
      </c>
      <c r="AD431">
        <v>1</v>
      </c>
      <c r="AE431">
        <v>0</v>
      </c>
      <c r="AF431" t="s">
        <v>81</v>
      </c>
      <c r="AG431">
        <v>0.48750000000000004</v>
      </c>
      <c r="AH431">
        <v>2</v>
      </c>
      <c r="AI431">
        <v>39270362</v>
      </c>
      <c r="AJ431">
        <v>441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 x14ac:dyDescent="0.2">
      <c r="A432">
        <f>ROW(Source!A246)</f>
        <v>246</v>
      </c>
      <c r="B432">
        <v>39270376</v>
      </c>
      <c r="C432">
        <v>39270358</v>
      </c>
      <c r="D432">
        <v>36883554</v>
      </c>
      <c r="E432">
        <v>1</v>
      </c>
      <c r="F432">
        <v>1</v>
      </c>
      <c r="G432">
        <v>1</v>
      </c>
      <c r="H432">
        <v>2</v>
      </c>
      <c r="I432" t="s">
        <v>895</v>
      </c>
      <c r="J432" t="s">
        <v>896</v>
      </c>
      <c r="K432" t="s">
        <v>897</v>
      </c>
      <c r="L432">
        <v>1368</v>
      </c>
      <c r="N432">
        <v>1011</v>
      </c>
      <c r="O432" t="s">
        <v>884</v>
      </c>
      <c r="P432" t="s">
        <v>884</v>
      </c>
      <c r="Q432">
        <v>1</v>
      </c>
      <c r="X432">
        <v>0.56999999999999995</v>
      </c>
      <c r="Y432">
        <v>0</v>
      </c>
      <c r="Z432">
        <v>65.709999999999994</v>
      </c>
      <c r="AA432">
        <v>11.6</v>
      </c>
      <c r="AB432">
        <v>0</v>
      </c>
      <c r="AC432">
        <v>0</v>
      </c>
      <c r="AD432">
        <v>1</v>
      </c>
      <c r="AE432">
        <v>0</v>
      </c>
      <c r="AF432" t="s">
        <v>81</v>
      </c>
      <c r="AG432">
        <v>0.71249999999999991</v>
      </c>
      <c r="AH432">
        <v>2</v>
      </c>
      <c r="AI432">
        <v>39270363</v>
      </c>
      <c r="AJ432">
        <v>442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 x14ac:dyDescent="0.2">
      <c r="A433">
        <f>ROW(Source!A246)</f>
        <v>246</v>
      </c>
      <c r="B433">
        <v>39270377</v>
      </c>
      <c r="C433">
        <v>39270358</v>
      </c>
      <c r="D433">
        <v>36883858</v>
      </c>
      <c r="E433">
        <v>1</v>
      </c>
      <c r="F433">
        <v>1</v>
      </c>
      <c r="G433">
        <v>1</v>
      </c>
      <c r="H433">
        <v>2</v>
      </c>
      <c r="I433" t="s">
        <v>898</v>
      </c>
      <c r="J433" t="s">
        <v>899</v>
      </c>
      <c r="K433" t="s">
        <v>900</v>
      </c>
      <c r="L433">
        <v>1368</v>
      </c>
      <c r="N433">
        <v>1011</v>
      </c>
      <c r="O433" t="s">
        <v>884</v>
      </c>
      <c r="P433" t="s">
        <v>884</v>
      </c>
      <c r="Q433">
        <v>1</v>
      </c>
      <c r="X433">
        <v>1.54</v>
      </c>
      <c r="Y433">
        <v>0</v>
      </c>
      <c r="Z433">
        <v>8.1</v>
      </c>
      <c r="AA433">
        <v>0</v>
      </c>
      <c r="AB433">
        <v>0</v>
      </c>
      <c r="AC433">
        <v>0</v>
      </c>
      <c r="AD433">
        <v>1</v>
      </c>
      <c r="AE433">
        <v>0</v>
      </c>
      <c r="AF433" t="s">
        <v>81</v>
      </c>
      <c r="AG433">
        <v>1.925</v>
      </c>
      <c r="AH433">
        <v>2</v>
      </c>
      <c r="AI433">
        <v>39270364</v>
      </c>
      <c r="AJ433">
        <v>443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 x14ac:dyDescent="0.2">
      <c r="A434">
        <f>ROW(Source!A246)</f>
        <v>246</v>
      </c>
      <c r="B434">
        <v>39270378</v>
      </c>
      <c r="C434">
        <v>39270358</v>
      </c>
      <c r="D434">
        <v>36799676</v>
      </c>
      <c r="E434">
        <v>1</v>
      </c>
      <c r="F434">
        <v>1</v>
      </c>
      <c r="G434">
        <v>1</v>
      </c>
      <c r="H434">
        <v>3</v>
      </c>
      <c r="I434" t="s">
        <v>1156</v>
      </c>
      <c r="J434" t="s">
        <v>1157</v>
      </c>
      <c r="K434" t="s">
        <v>1158</v>
      </c>
      <c r="L434">
        <v>1348</v>
      </c>
      <c r="N434">
        <v>1009</v>
      </c>
      <c r="O434" t="s">
        <v>219</v>
      </c>
      <c r="P434" t="s">
        <v>219</v>
      </c>
      <c r="Q434">
        <v>1000</v>
      </c>
      <c r="X434">
        <v>8.4000000000000003E-4</v>
      </c>
      <c r="Y434">
        <v>26499</v>
      </c>
      <c r="Z434">
        <v>0</v>
      </c>
      <c r="AA434">
        <v>0</v>
      </c>
      <c r="AB434">
        <v>0</v>
      </c>
      <c r="AC434">
        <v>0</v>
      </c>
      <c r="AD434">
        <v>1</v>
      </c>
      <c r="AE434">
        <v>0</v>
      </c>
      <c r="AF434" t="s">
        <v>3</v>
      </c>
      <c r="AG434">
        <v>8.4000000000000003E-4</v>
      </c>
      <c r="AH434">
        <v>2</v>
      </c>
      <c r="AI434">
        <v>39270365</v>
      </c>
      <c r="AJ434">
        <v>444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 x14ac:dyDescent="0.2">
      <c r="A435">
        <f>ROW(Source!A246)</f>
        <v>246</v>
      </c>
      <c r="B435">
        <v>39270379</v>
      </c>
      <c r="C435">
        <v>39270358</v>
      </c>
      <c r="D435">
        <v>36803269</v>
      </c>
      <c r="E435">
        <v>1</v>
      </c>
      <c r="F435">
        <v>1</v>
      </c>
      <c r="G435">
        <v>1</v>
      </c>
      <c r="H435">
        <v>3</v>
      </c>
      <c r="I435" t="s">
        <v>901</v>
      </c>
      <c r="J435" t="s">
        <v>902</v>
      </c>
      <c r="K435" t="s">
        <v>903</v>
      </c>
      <c r="L435">
        <v>1348</v>
      </c>
      <c r="N435">
        <v>1009</v>
      </c>
      <c r="O435" t="s">
        <v>219</v>
      </c>
      <c r="P435" t="s">
        <v>219</v>
      </c>
      <c r="Q435">
        <v>1000</v>
      </c>
      <c r="X435">
        <v>3.8999999999999999E-4</v>
      </c>
      <c r="Y435">
        <v>10362</v>
      </c>
      <c r="Z435">
        <v>0</v>
      </c>
      <c r="AA435">
        <v>0</v>
      </c>
      <c r="AB435">
        <v>0</v>
      </c>
      <c r="AC435">
        <v>0</v>
      </c>
      <c r="AD435">
        <v>1</v>
      </c>
      <c r="AE435">
        <v>0</v>
      </c>
      <c r="AF435" t="s">
        <v>3</v>
      </c>
      <c r="AG435">
        <v>3.8999999999999999E-4</v>
      </c>
      <c r="AH435">
        <v>2</v>
      </c>
      <c r="AI435">
        <v>39270366</v>
      </c>
      <c r="AJ435">
        <v>445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 x14ac:dyDescent="0.2">
      <c r="A436">
        <f>ROW(Source!A246)</f>
        <v>246</v>
      </c>
      <c r="B436">
        <v>39270380</v>
      </c>
      <c r="C436">
        <v>39270358</v>
      </c>
      <c r="D436">
        <v>36804447</v>
      </c>
      <c r="E436">
        <v>1</v>
      </c>
      <c r="F436">
        <v>1</v>
      </c>
      <c r="G436">
        <v>1</v>
      </c>
      <c r="H436">
        <v>3</v>
      </c>
      <c r="I436" t="s">
        <v>904</v>
      </c>
      <c r="J436" t="s">
        <v>905</v>
      </c>
      <c r="K436" t="s">
        <v>906</v>
      </c>
      <c r="L436">
        <v>1348</v>
      </c>
      <c r="N436">
        <v>1009</v>
      </c>
      <c r="O436" t="s">
        <v>219</v>
      </c>
      <c r="P436" t="s">
        <v>219</v>
      </c>
      <c r="Q436">
        <v>1000</v>
      </c>
      <c r="X436">
        <v>1.0999999999999999E-2</v>
      </c>
      <c r="Y436">
        <v>9040.01</v>
      </c>
      <c r="Z436">
        <v>0</v>
      </c>
      <c r="AA436">
        <v>0</v>
      </c>
      <c r="AB436">
        <v>0</v>
      </c>
      <c r="AC436">
        <v>0</v>
      </c>
      <c r="AD436">
        <v>1</v>
      </c>
      <c r="AE436">
        <v>0</v>
      </c>
      <c r="AF436" t="s">
        <v>3</v>
      </c>
      <c r="AG436">
        <v>1.0999999999999999E-2</v>
      </c>
      <c r="AH436">
        <v>2</v>
      </c>
      <c r="AI436">
        <v>39270367</v>
      </c>
      <c r="AJ436">
        <v>446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 x14ac:dyDescent="0.2">
      <c r="A437">
        <f>ROW(Source!A246)</f>
        <v>246</v>
      </c>
      <c r="B437">
        <v>39270381</v>
      </c>
      <c r="C437">
        <v>39270358</v>
      </c>
      <c r="D437">
        <v>36805330</v>
      </c>
      <c r="E437">
        <v>1</v>
      </c>
      <c r="F437">
        <v>1</v>
      </c>
      <c r="G437">
        <v>1</v>
      </c>
      <c r="H437">
        <v>3</v>
      </c>
      <c r="I437" t="s">
        <v>1151</v>
      </c>
      <c r="J437" t="s">
        <v>1152</v>
      </c>
      <c r="K437" t="s">
        <v>1153</v>
      </c>
      <c r="L437">
        <v>1346</v>
      </c>
      <c r="N437">
        <v>1009</v>
      </c>
      <c r="O437" t="s">
        <v>260</v>
      </c>
      <c r="P437" t="s">
        <v>260</v>
      </c>
      <c r="Q437">
        <v>1</v>
      </c>
      <c r="X437">
        <v>7.58</v>
      </c>
      <c r="Y437">
        <v>23.09</v>
      </c>
      <c r="Z437">
        <v>0</v>
      </c>
      <c r="AA437">
        <v>0</v>
      </c>
      <c r="AB437">
        <v>0</v>
      </c>
      <c r="AC437">
        <v>0</v>
      </c>
      <c r="AD437">
        <v>1</v>
      </c>
      <c r="AE437">
        <v>0</v>
      </c>
      <c r="AF437" t="s">
        <v>3</v>
      </c>
      <c r="AG437">
        <v>7.58</v>
      </c>
      <c r="AH437">
        <v>2</v>
      </c>
      <c r="AI437">
        <v>39270368</v>
      </c>
      <c r="AJ437">
        <v>447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 x14ac:dyDescent="0.2">
      <c r="A438">
        <f>ROW(Source!A246)</f>
        <v>246</v>
      </c>
      <c r="B438">
        <v>39270382</v>
      </c>
      <c r="C438">
        <v>39270358</v>
      </c>
      <c r="D438">
        <v>39169906</v>
      </c>
      <c r="E438">
        <v>17</v>
      </c>
      <c r="F438">
        <v>1</v>
      </c>
      <c r="G438">
        <v>1</v>
      </c>
      <c r="H438">
        <v>3</v>
      </c>
      <c r="I438" t="s">
        <v>1290</v>
      </c>
      <c r="J438" t="s">
        <v>3</v>
      </c>
      <c r="K438" t="s">
        <v>1291</v>
      </c>
      <c r="L438">
        <v>1327</v>
      </c>
      <c r="N438">
        <v>1005</v>
      </c>
      <c r="O438" t="s">
        <v>79</v>
      </c>
      <c r="P438" t="s">
        <v>79</v>
      </c>
      <c r="Q438">
        <v>1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1</v>
      </c>
      <c r="AD438">
        <v>0</v>
      </c>
      <c r="AE438">
        <v>0</v>
      </c>
      <c r="AF438" t="s">
        <v>3</v>
      </c>
      <c r="AG438">
        <v>0</v>
      </c>
      <c r="AH438">
        <v>3</v>
      </c>
      <c r="AI438">
        <v>-1</v>
      </c>
      <c r="AJ438" t="s">
        <v>3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  <row r="439" spans="1:44" x14ac:dyDescent="0.2">
      <c r="A439">
        <f>ROW(Source!A246)</f>
        <v>246</v>
      </c>
      <c r="B439">
        <v>39270383</v>
      </c>
      <c r="C439">
        <v>39270358</v>
      </c>
      <c r="D439">
        <v>36838891</v>
      </c>
      <c r="E439">
        <v>1</v>
      </c>
      <c r="F439">
        <v>1</v>
      </c>
      <c r="G439">
        <v>1</v>
      </c>
      <c r="H439">
        <v>3</v>
      </c>
      <c r="I439" t="s">
        <v>1165</v>
      </c>
      <c r="J439" t="s">
        <v>1166</v>
      </c>
      <c r="K439" t="s">
        <v>1167</v>
      </c>
      <c r="L439">
        <v>1348</v>
      </c>
      <c r="N439">
        <v>1009</v>
      </c>
      <c r="O439" t="s">
        <v>219</v>
      </c>
      <c r="P439" t="s">
        <v>219</v>
      </c>
      <c r="Q439">
        <v>1000</v>
      </c>
      <c r="X439">
        <v>5.13E-3</v>
      </c>
      <c r="Y439">
        <v>17183</v>
      </c>
      <c r="Z439">
        <v>0</v>
      </c>
      <c r="AA439">
        <v>0</v>
      </c>
      <c r="AB439">
        <v>0</v>
      </c>
      <c r="AC439">
        <v>0</v>
      </c>
      <c r="AD439">
        <v>1</v>
      </c>
      <c r="AE439">
        <v>0</v>
      </c>
      <c r="AF439" t="s">
        <v>3</v>
      </c>
      <c r="AG439">
        <v>5.13E-3</v>
      </c>
      <c r="AH439">
        <v>2</v>
      </c>
      <c r="AI439">
        <v>39270369</v>
      </c>
      <c r="AJ439">
        <v>448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</row>
    <row r="440" spans="1:44" x14ac:dyDescent="0.2">
      <c r="A440">
        <f>ROW(Source!A246)</f>
        <v>246</v>
      </c>
      <c r="B440">
        <v>39270384</v>
      </c>
      <c r="C440">
        <v>39270358</v>
      </c>
      <c r="D440">
        <v>36797622</v>
      </c>
      <c r="E440">
        <v>17</v>
      </c>
      <c r="F440">
        <v>1</v>
      </c>
      <c r="G440">
        <v>1</v>
      </c>
      <c r="H440">
        <v>3</v>
      </c>
      <c r="I440" t="s">
        <v>1280</v>
      </c>
      <c r="J440" t="s">
        <v>3</v>
      </c>
      <c r="K440" t="s">
        <v>1281</v>
      </c>
      <c r="L440">
        <v>1346</v>
      </c>
      <c r="N440">
        <v>1009</v>
      </c>
      <c r="O440" t="s">
        <v>260</v>
      </c>
      <c r="P440" t="s">
        <v>260</v>
      </c>
      <c r="Q440">
        <v>1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1</v>
      </c>
      <c r="AD440">
        <v>0</v>
      </c>
      <c r="AE440">
        <v>0</v>
      </c>
      <c r="AF440" t="s">
        <v>3</v>
      </c>
      <c r="AG440">
        <v>0</v>
      </c>
      <c r="AH440">
        <v>3</v>
      </c>
      <c r="AI440">
        <v>-1</v>
      </c>
      <c r="AJ440" t="s">
        <v>3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</row>
    <row r="441" spans="1:44" x14ac:dyDescent="0.2">
      <c r="A441">
        <f>ROW(Source!A246)</f>
        <v>246</v>
      </c>
      <c r="B441">
        <v>39270385</v>
      </c>
      <c r="C441">
        <v>39270358</v>
      </c>
      <c r="D441">
        <v>36797819</v>
      </c>
      <c r="E441">
        <v>17</v>
      </c>
      <c r="F441">
        <v>1</v>
      </c>
      <c r="G441">
        <v>1</v>
      </c>
      <c r="H441">
        <v>3</v>
      </c>
      <c r="I441" t="s">
        <v>631</v>
      </c>
      <c r="J441" t="s">
        <v>3</v>
      </c>
      <c r="K441" t="s">
        <v>632</v>
      </c>
      <c r="L441">
        <v>1327</v>
      </c>
      <c r="N441">
        <v>1005</v>
      </c>
      <c r="O441" t="s">
        <v>79</v>
      </c>
      <c r="P441" t="s">
        <v>79</v>
      </c>
      <c r="Q441">
        <v>1</v>
      </c>
      <c r="X441">
        <v>100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 t="s">
        <v>3</v>
      </c>
      <c r="AG441">
        <v>100</v>
      </c>
      <c r="AH441">
        <v>2</v>
      </c>
      <c r="AI441">
        <v>39270370</v>
      </c>
      <c r="AJ441">
        <v>450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</row>
    <row r="442" spans="1:44" x14ac:dyDescent="0.2">
      <c r="A442">
        <f>ROW(Source!A246)</f>
        <v>246</v>
      </c>
      <c r="B442">
        <v>39270386</v>
      </c>
      <c r="C442">
        <v>39270358</v>
      </c>
      <c r="D442">
        <v>36797822</v>
      </c>
      <c r="E442">
        <v>17</v>
      </c>
      <c r="F442">
        <v>1</v>
      </c>
      <c r="G442">
        <v>1</v>
      </c>
      <c r="H442">
        <v>3</v>
      </c>
      <c r="I442" t="s">
        <v>1292</v>
      </c>
      <c r="J442" t="s">
        <v>3</v>
      </c>
      <c r="K442" t="s">
        <v>1293</v>
      </c>
      <c r="L442">
        <v>1354</v>
      </c>
      <c r="N442">
        <v>1010</v>
      </c>
      <c r="O442" t="s">
        <v>94</v>
      </c>
      <c r="P442" t="s">
        <v>94</v>
      </c>
      <c r="Q442">
        <v>1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1</v>
      </c>
      <c r="AD442">
        <v>0</v>
      </c>
      <c r="AE442">
        <v>0</v>
      </c>
      <c r="AF442" t="s">
        <v>3</v>
      </c>
      <c r="AG442">
        <v>0</v>
      </c>
      <c r="AH442">
        <v>3</v>
      </c>
      <c r="AI442">
        <v>-1</v>
      </c>
      <c r="AJ442" t="s">
        <v>3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</row>
    <row r="443" spans="1:44" x14ac:dyDescent="0.2">
      <c r="A443">
        <f>ROW(Source!A246)</f>
        <v>246</v>
      </c>
      <c r="B443">
        <v>39270387</v>
      </c>
      <c r="C443">
        <v>39270358</v>
      </c>
      <c r="D443">
        <v>36797825</v>
      </c>
      <c r="E443">
        <v>17</v>
      </c>
      <c r="F443">
        <v>1</v>
      </c>
      <c r="G443">
        <v>1</v>
      </c>
      <c r="H443">
        <v>3</v>
      </c>
      <c r="I443" t="s">
        <v>1298</v>
      </c>
      <c r="J443" t="s">
        <v>3</v>
      </c>
      <c r="K443" t="s">
        <v>1299</v>
      </c>
      <c r="L443">
        <v>1354</v>
      </c>
      <c r="N443">
        <v>1010</v>
      </c>
      <c r="O443" t="s">
        <v>94</v>
      </c>
      <c r="P443" t="s">
        <v>94</v>
      </c>
      <c r="Q443">
        <v>1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1</v>
      </c>
      <c r="AD443">
        <v>0</v>
      </c>
      <c r="AE443">
        <v>0</v>
      </c>
      <c r="AF443" t="s">
        <v>3</v>
      </c>
      <c r="AG443">
        <v>0</v>
      </c>
      <c r="AH443">
        <v>3</v>
      </c>
      <c r="AI443">
        <v>-1</v>
      </c>
      <c r="AJ443" t="s">
        <v>3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</row>
    <row r="444" spans="1:44" x14ac:dyDescent="0.2">
      <c r="A444">
        <f>ROW(Source!A246)</f>
        <v>246</v>
      </c>
      <c r="B444">
        <v>39270388</v>
      </c>
      <c r="C444">
        <v>39270358</v>
      </c>
      <c r="D444">
        <v>36797828</v>
      </c>
      <c r="E444">
        <v>17</v>
      </c>
      <c r="F444">
        <v>1</v>
      </c>
      <c r="G444">
        <v>1</v>
      </c>
      <c r="H444">
        <v>3</v>
      </c>
      <c r="I444" t="s">
        <v>1294</v>
      </c>
      <c r="J444" t="s">
        <v>3</v>
      </c>
      <c r="K444" t="s">
        <v>1295</v>
      </c>
      <c r="L444">
        <v>1354</v>
      </c>
      <c r="N444">
        <v>1010</v>
      </c>
      <c r="O444" t="s">
        <v>94</v>
      </c>
      <c r="P444" t="s">
        <v>94</v>
      </c>
      <c r="Q444">
        <v>1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1</v>
      </c>
      <c r="AD444">
        <v>0</v>
      </c>
      <c r="AE444">
        <v>0</v>
      </c>
      <c r="AF444" t="s">
        <v>3</v>
      </c>
      <c r="AG444">
        <v>0</v>
      </c>
      <c r="AH444">
        <v>3</v>
      </c>
      <c r="AI444">
        <v>-1</v>
      </c>
      <c r="AJ444" t="s">
        <v>3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</row>
    <row r="445" spans="1:44" x14ac:dyDescent="0.2">
      <c r="A445">
        <f>ROW(Source!A249)</f>
        <v>249</v>
      </c>
      <c r="B445">
        <v>39270403</v>
      </c>
      <c r="C445">
        <v>39270391</v>
      </c>
      <c r="D445">
        <v>37064978</v>
      </c>
      <c r="E445">
        <v>1</v>
      </c>
      <c r="F445">
        <v>1</v>
      </c>
      <c r="G445">
        <v>1</v>
      </c>
      <c r="H445">
        <v>1</v>
      </c>
      <c r="I445" t="s">
        <v>1076</v>
      </c>
      <c r="J445" t="s">
        <v>3</v>
      </c>
      <c r="K445" t="s">
        <v>1077</v>
      </c>
      <c r="L445">
        <v>1191</v>
      </c>
      <c r="N445">
        <v>1013</v>
      </c>
      <c r="O445" t="s">
        <v>878</v>
      </c>
      <c r="P445" t="s">
        <v>878</v>
      </c>
      <c r="Q445">
        <v>1</v>
      </c>
      <c r="X445">
        <v>1.45</v>
      </c>
      <c r="Y445">
        <v>0</v>
      </c>
      <c r="Z445">
        <v>0</v>
      </c>
      <c r="AA445">
        <v>0</v>
      </c>
      <c r="AB445">
        <v>8.86</v>
      </c>
      <c r="AC445">
        <v>0</v>
      </c>
      <c r="AD445">
        <v>1</v>
      </c>
      <c r="AE445">
        <v>1</v>
      </c>
      <c r="AF445" t="s">
        <v>82</v>
      </c>
      <c r="AG445">
        <v>1.6674999999999998</v>
      </c>
      <c r="AH445">
        <v>2</v>
      </c>
      <c r="AI445">
        <v>39270392</v>
      </c>
      <c r="AJ445">
        <v>451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</row>
    <row r="446" spans="1:44" x14ac:dyDescent="0.2">
      <c r="A446">
        <f>ROW(Source!A249)</f>
        <v>249</v>
      </c>
      <c r="B446">
        <v>39270404</v>
      </c>
      <c r="C446">
        <v>39270391</v>
      </c>
      <c r="D446">
        <v>37064876</v>
      </c>
      <c r="E446">
        <v>1</v>
      </c>
      <c r="F446">
        <v>1</v>
      </c>
      <c r="G446">
        <v>1</v>
      </c>
      <c r="H446">
        <v>1</v>
      </c>
      <c r="I446" t="s">
        <v>879</v>
      </c>
      <c r="J446" t="s">
        <v>3</v>
      </c>
      <c r="K446" t="s">
        <v>880</v>
      </c>
      <c r="L446">
        <v>1191</v>
      </c>
      <c r="N446">
        <v>1013</v>
      </c>
      <c r="O446" t="s">
        <v>878</v>
      </c>
      <c r="P446" t="s">
        <v>878</v>
      </c>
      <c r="Q446">
        <v>1</v>
      </c>
      <c r="X446">
        <v>0.38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1</v>
      </c>
      <c r="AE446">
        <v>2</v>
      </c>
      <c r="AF446" t="s">
        <v>81</v>
      </c>
      <c r="AG446">
        <v>0.47499999999999998</v>
      </c>
      <c r="AH446">
        <v>2</v>
      </c>
      <c r="AI446">
        <v>39270393</v>
      </c>
      <c r="AJ446">
        <v>452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</row>
    <row r="447" spans="1:44" x14ac:dyDescent="0.2">
      <c r="A447">
        <f>ROW(Source!A249)</f>
        <v>249</v>
      </c>
      <c r="B447">
        <v>39270405</v>
      </c>
      <c r="C447">
        <v>39270391</v>
      </c>
      <c r="D447">
        <v>36882338</v>
      </c>
      <c r="E447">
        <v>1</v>
      </c>
      <c r="F447">
        <v>1</v>
      </c>
      <c r="G447">
        <v>1</v>
      </c>
      <c r="H447">
        <v>2</v>
      </c>
      <c r="I447" t="s">
        <v>1142</v>
      </c>
      <c r="J447" t="s">
        <v>1143</v>
      </c>
      <c r="K447" t="s">
        <v>1144</v>
      </c>
      <c r="L447">
        <v>1368</v>
      </c>
      <c r="N447">
        <v>1011</v>
      </c>
      <c r="O447" t="s">
        <v>884</v>
      </c>
      <c r="P447" t="s">
        <v>884</v>
      </c>
      <c r="Q447">
        <v>1</v>
      </c>
      <c r="X447">
        <v>0.33</v>
      </c>
      <c r="Y447">
        <v>0</v>
      </c>
      <c r="Z447">
        <v>3.12</v>
      </c>
      <c r="AA447">
        <v>0</v>
      </c>
      <c r="AB447">
        <v>0</v>
      </c>
      <c r="AC447">
        <v>0</v>
      </c>
      <c r="AD447">
        <v>1</v>
      </c>
      <c r="AE447">
        <v>0</v>
      </c>
      <c r="AF447" t="s">
        <v>81</v>
      </c>
      <c r="AG447">
        <v>0.41250000000000003</v>
      </c>
      <c r="AH447">
        <v>2</v>
      </c>
      <c r="AI447">
        <v>39270394</v>
      </c>
      <c r="AJ447">
        <v>453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</row>
    <row r="448" spans="1:44" x14ac:dyDescent="0.2">
      <c r="A448">
        <f>ROW(Source!A249)</f>
        <v>249</v>
      </c>
      <c r="B448">
        <v>39270406</v>
      </c>
      <c r="C448">
        <v>39270391</v>
      </c>
      <c r="D448">
        <v>36882351</v>
      </c>
      <c r="E448">
        <v>1</v>
      </c>
      <c r="F448">
        <v>1</v>
      </c>
      <c r="G448">
        <v>1</v>
      </c>
      <c r="H448">
        <v>2</v>
      </c>
      <c r="I448" t="s">
        <v>1162</v>
      </c>
      <c r="J448" t="s">
        <v>1163</v>
      </c>
      <c r="K448" t="s">
        <v>1164</v>
      </c>
      <c r="L448">
        <v>1368</v>
      </c>
      <c r="N448">
        <v>1011</v>
      </c>
      <c r="O448" t="s">
        <v>884</v>
      </c>
      <c r="P448" t="s">
        <v>884</v>
      </c>
      <c r="Q448">
        <v>1</v>
      </c>
      <c r="X448">
        <v>0.64</v>
      </c>
      <c r="Y448">
        <v>0</v>
      </c>
      <c r="Z448">
        <v>6.66</v>
      </c>
      <c r="AA448">
        <v>0</v>
      </c>
      <c r="AB448">
        <v>0</v>
      </c>
      <c r="AC448">
        <v>0</v>
      </c>
      <c r="AD448">
        <v>1</v>
      </c>
      <c r="AE448">
        <v>0</v>
      </c>
      <c r="AF448" t="s">
        <v>81</v>
      </c>
      <c r="AG448">
        <v>0.8</v>
      </c>
      <c r="AH448">
        <v>2</v>
      </c>
      <c r="AI448">
        <v>39270395</v>
      </c>
      <c r="AJ448">
        <v>454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</row>
    <row r="449" spans="1:44" x14ac:dyDescent="0.2">
      <c r="A449">
        <f>ROW(Source!A249)</f>
        <v>249</v>
      </c>
      <c r="B449">
        <v>39270407</v>
      </c>
      <c r="C449">
        <v>39270391</v>
      </c>
      <c r="D449">
        <v>36883554</v>
      </c>
      <c r="E449">
        <v>1</v>
      </c>
      <c r="F449">
        <v>1</v>
      </c>
      <c r="G449">
        <v>1</v>
      </c>
      <c r="H449">
        <v>2</v>
      </c>
      <c r="I449" t="s">
        <v>895</v>
      </c>
      <c r="J449" t="s">
        <v>896</v>
      </c>
      <c r="K449" t="s">
        <v>897</v>
      </c>
      <c r="L449">
        <v>1368</v>
      </c>
      <c r="N449">
        <v>1011</v>
      </c>
      <c r="O449" t="s">
        <v>884</v>
      </c>
      <c r="P449" t="s">
        <v>884</v>
      </c>
      <c r="Q449">
        <v>1</v>
      </c>
      <c r="X449">
        <v>0.38</v>
      </c>
      <c r="Y449">
        <v>0</v>
      </c>
      <c r="Z449">
        <v>65.709999999999994</v>
      </c>
      <c r="AA449">
        <v>11.6</v>
      </c>
      <c r="AB449">
        <v>0</v>
      </c>
      <c r="AC449">
        <v>0</v>
      </c>
      <c r="AD449">
        <v>1</v>
      </c>
      <c r="AE449">
        <v>0</v>
      </c>
      <c r="AF449" t="s">
        <v>81</v>
      </c>
      <c r="AG449">
        <v>0.47499999999999998</v>
      </c>
      <c r="AH449">
        <v>2</v>
      </c>
      <c r="AI449">
        <v>39270396</v>
      </c>
      <c r="AJ449">
        <v>455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</row>
    <row r="450" spans="1:44" x14ac:dyDescent="0.2">
      <c r="A450">
        <f>ROW(Source!A249)</f>
        <v>249</v>
      </c>
      <c r="B450">
        <v>39270408</v>
      </c>
      <c r="C450">
        <v>39270391</v>
      </c>
      <c r="D450">
        <v>36804447</v>
      </c>
      <c r="E450">
        <v>1</v>
      </c>
      <c r="F450">
        <v>1</v>
      </c>
      <c r="G450">
        <v>1</v>
      </c>
      <c r="H450">
        <v>3</v>
      </c>
      <c r="I450" t="s">
        <v>904</v>
      </c>
      <c r="J450" t="s">
        <v>905</v>
      </c>
      <c r="K450" t="s">
        <v>906</v>
      </c>
      <c r="L450">
        <v>1348</v>
      </c>
      <c r="N450">
        <v>1009</v>
      </c>
      <c r="O450" t="s">
        <v>219</v>
      </c>
      <c r="P450" t="s">
        <v>219</v>
      </c>
      <c r="Q450">
        <v>1000</v>
      </c>
      <c r="X450">
        <v>6.9999999999999994E-5</v>
      </c>
      <c r="Y450">
        <v>9040.01</v>
      </c>
      <c r="Z450">
        <v>0</v>
      </c>
      <c r="AA450">
        <v>0</v>
      </c>
      <c r="AB450">
        <v>0</v>
      </c>
      <c r="AC450">
        <v>0</v>
      </c>
      <c r="AD450">
        <v>1</v>
      </c>
      <c r="AE450">
        <v>0</v>
      </c>
      <c r="AF450" t="s">
        <v>3</v>
      </c>
      <c r="AG450">
        <v>6.9999999999999994E-5</v>
      </c>
      <c r="AH450">
        <v>2</v>
      </c>
      <c r="AI450">
        <v>39270397</v>
      </c>
      <c r="AJ450">
        <v>456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</row>
    <row r="451" spans="1:44" x14ac:dyDescent="0.2">
      <c r="A451">
        <f>ROW(Source!A249)</f>
        <v>249</v>
      </c>
      <c r="B451">
        <v>39270409</v>
      </c>
      <c r="C451">
        <v>39270391</v>
      </c>
      <c r="D451">
        <v>36805330</v>
      </c>
      <c r="E451">
        <v>1</v>
      </c>
      <c r="F451">
        <v>1</v>
      </c>
      <c r="G451">
        <v>1</v>
      </c>
      <c r="H451">
        <v>3</v>
      </c>
      <c r="I451" t="s">
        <v>1151</v>
      </c>
      <c r="J451" t="s">
        <v>1152</v>
      </c>
      <c r="K451" t="s">
        <v>1153</v>
      </c>
      <c r="L451">
        <v>1346</v>
      </c>
      <c r="N451">
        <v>1009</v>
      </c>
      <c r="O451" t="s">
        <v>260</v>
      </c>
      <c r="P451" t="s">
        <v>260</v>
      </c>
      <c r="Q451">
        <v>1</v>
      </c>
      <c r="X451">
        <v>0.123</v>
      </c>
      <c r="Y451">
        <v>23.09</v>
      </c>
      <c r="Z451">
        <v>0</v>
      </c>
      <c r="AA451">
        <v>0</v>
      </c>
      <c r="AB451">
        <v>0</v>
      </c>
      <c r="AC451">
        <v>0</v>
      </c>
      <c r="AD451">
        <v>1</v>
      </c>
      <c r="AE451">
        <v>0</v>
      </c>
      <c r="AF451" t="s">
        <v>3</v>
      </c>
      <c r="AG451">
        <v>0.123</v>
      </c>
      <c r="AH451">
        <v>2</v>
      </c>
      <c r="AI451">
        <v>39270398</v>
      </c>
      <c r="AJ451">
        <v>457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</row>
    <row r="452" spans="1:44" x14ac:dyDescent="0.2">
      <c r="A452">
        <f>ROW(Source!A249)</f>
        <v>249</v>
      </c>
      <c r="B452">
        <v>39270410</v>
      </c>
      <c r="C452">
        <v>39270391</v>
      </c>
      <c r="D452">
        <v>36836997</v>
      </c>
      <c r="E452">
        <v>1</v>
      </c>
      <c r="F452">
        <v>1</v>
      </c>
      <c r="G452">
        <v>1</v>
      </c>
      <c r="H452">
        <v>3</v>
      </c>
      <c r="I452" t="s">
        <v>1200</v>
      </c>
      <c r="J452" t="s">
        <v>1201</v>
      </c>
      <c r="K452" t="s">
        <v>1202</v>
      </c>
      <c r="L452">
        <v>1346</v>
      </c>
      <c r="N452">
        <v>1009</v>
      </c>
      <c r="O452" t="s">
        <v>260</v>
      </c>
      <c r="P452" t="s">
        <v>260</v>
      </c>
      <c r="Q452">
        <v>1</v>
      </c>
      <c r="X452">
        <v>0.02</v>
      </c>
      <c r="Y452">
        <v>45</v>
      </c>
      <c r="Z452">
        <v>0</v>
      </c>
      <c r="AA452">
        <v>0</v>
      </c>
      <c r="AB452">
        <v>0</v>
      </c>
      <c r="AC452">
        <v>0</v>
      </c>
      <c r="AD452">
        <v>1</v>
      </c>
      <c r="AE452">
        <v>0</v>
      </c>
      <c r="AF452" t="s">
        <v>3</v>
      </c>
      <c r="AG452">
        <v>0.02</v>
      </c>
      <c r="AH452">
        <v>2</v>
      </c>
      <c r="AI452">
        <v>39270399</v>
      </c>
      <c r="AJ452">
        <v>458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</row>
    <row r="453" spans="1:44" x14ac:dyDescent="0.2">
      <c r="A453">
        <f>ROW(Source!A249)</f>
        <v>249</v>
      </c>
      <c r="B453">
        <v>39270411</v>
      </c>
      <c r="C453">
        <v>39270391</v>
      </c>
      <c r="D453">
        <v>36797622</v>
      </c>
      <c r="E453">
        <v>17</v>
      </c>
      <c r="F453">
        <v>1</v>
      </c>
      <c r="G453">
        <v>1</v>
      </c>
      <c r="H453">
        <v>3</v>
      </c>
      <c r="I453" t="s">
        <v>1280</v>
      </c>
      <c r="J453" t="s">
        <v>3</v>
      </c>
      <c r="K453" t="s">
        <v>1281</v>
      </c>
      <c r="L453">
        <v>1346</v>
      </c>
      <c r="N453">
        <v>1009</v>
      </c>
      <c r="O453" t="s">
        <v>260</v>
      </c>
      <c r="P453" t="s">
        <v>260</v>
      </c>
      <c r="Q453">
        <v>1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1</v>
      </c>
      <c r="AD453">
        <v>0</v>
      </c>
      <c r="AE453">
        <v>0</v>
      </c>
      <c r="AF453" t="s">
        <v>3</v>
      </c>
      <c r="AG453">
        <v>0</v>
      </c>
      <c r="AH453">
        <v>3</v>
      </c>
      <c r="AI453">
        <v>-1</v>
      </c>
      <c r="AJ453" t="s">
        <v>3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</row>
    <row r="454" spans="1:44" x14ac:dyDescent="0.2">
      <c r="A454">
        <f>ROW(Source!A249)</f>
        <v>249</v>
      </c>
      <c r="B454">
        <v>39270412</v>
      </c>
      <c r="C454">
        <v>39270391</v>
      </c>
      <c r="D454">
        <v>36797831</v>
      </c>
      <c r="E454">
        <v>17</v>
      </c>
      <c r="F454">
        <v>1</v>
      </c>
      <c r="G454">
        <v>1</v>
      </c>
      <c r="H454">
        <v>3</v>
      </c>
      <c r="I454" t="s">
        <v>1300</v>
      </c>
      <c r="J454" t="s">
        <v>3</v>
      </c>
      <c r="K454" t="s">
        <v>1301</v>
      </c>
      <c r="L454">
        <v>1354</v>
      </c>
      <c r="N454">
        <v>1010</v>
      </c>
      <c r="O454" t="s">
        <v>94</v>
      </c>
      <c r="P454" t="s">
        <v>94</v>
      </c>
      <c r="Q454">
        <v>1</v>
      </c>
      <c r="X454">
        <v>1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 t="s">
        <v>3</v>
      </c>
      <c r="AG454">
        <v>1</v>
      </c>
      <c r="AH454">
        <v>3</v>
      </c>
      <c r="AI454">
        <v>-1</v>
      </c>
      <c r="AJ454" t="s">
        <v>3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</row>
    <row r="455" spans="1:44" x14ac:dyDescent="0.2">
      <c r="A455">
        <f>ROW(Source!A252)</f>
        <v>252</v>
      </c>
      <c r="B455">
        <v>39270425</v>
      </c>
      <c r="C455">
        <v>39270416</v>
      </c>
      <c r="D455">
        <v>37072767</v>
      </c>
      <c r="E455">
        <v>1</v>
      </c>
      <c r="F455">
        <v>1</v>
      </c>
      <c r="G455">
        <v>1</v>
      </c>
      <c r="H455">
        <v>1</v>
      </c>
      <c r="I455" t="s">
        <v>923</v>
      </c>
      <c r="J455" t="s">
        <v>3</v>
      </c>
      <c r="K455" t="s">
        <v>924</v>
      </c>
      <c r="L455">
        <v>1191</v>
      </c>
      <c r="N455">
        <v>1013</v>
      </c>
      <c r="O455" t="s">
        <v>878</v>
      </c>
      <c r="P455" t="s">
        <v>878</v>
      </c>
      <c r="Q455">
        <v>1</v>
      </c>
      <c r="X455">
        <v>1</v>
      </c>
      <c r="Y455">
        <v>0</v>
      </c>
      <c r="Z455">
        <v>0</v>
      </c>
      <c r="AA455">
        <v>0</v>
      </c>
      <c r="AB455">
        <v>9.18</v>
      </c>
      <c r="AC455">
        <v>0</v>
      </c>
      <c r="AD455">
        <v>1</v>
      </c>
      <c r="AE455">
        <v>1</v>
      </c>
      <c r="AF455" t="s">
        <v>82</v>
      </c>
      <c r="AG455">
        <v>1.1499999999999999</v>
      </c>
      <c r="AH455">
        <v>2</v>
      </c>
      <c r="AI455">
        <v>39270417</v>
      </c>
      <c r="AJ455">
        <v>461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</row>
    <row r="456" spans="1:44" x14ac:dyDescent="0.2">
      <c r="A456">
        <f>ROW(Source!A252)</f>
        <v>252</v>
      </c>
      <c r="B456">
        <v>39270426</v>
      </c>
      <c r="C456">
        <v>39270416</v>
      </c>
      <c r="D456">
        <v>37064876</v>
      </c>
      <c r="E456">
        <v>1</v>
      </c>
      <c r="F456">
        <v>1</v>
      </c>
      <c r="G456">
        <v>1</v>
      </c>
      <c r="H456">
        <v>1</v>
      </c>
      <c r="I456" t="s">
        <v>879</v>
      </c>
      <c r="J456" t="s">
        <v>3</v>
      </c>
      <c r="K456" t="s">
        <v>880</v>
      </c>
      <c r="L456">
        <v>1191</v>
      </c>
      <c r="N456">
        <v>1013</v>
      </c>
      <c r="O456" t="s">
        <v>878</v>
      </c>
      <c r="P456" t="s">
        <v>878</v>
      </c>
      <c r="Q456">
        <v>1</v>
      </c>
      <c r="X456">
        <v>0.01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1</v>
      </c>
      <c r="AE456">
        <v>2</v>
      </c>
      <c r="AF456" t="s">
        <v>81</v>
      </c>
      <c r="AG456">
        <v>1.2500000000000001E-2</v>
      </c>
      <c r="AH456">
        <v>2</v>
      </c>
      <c r="AI456">
        <v>39270418</v>
      </c>
      <c r="AJ456">
        <v>462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</row>
    <row r="457" spans="1:44" x14ac:dyDescent="0.2">
      <c r="A457">
        <f>ROW(Source!A252)</f>
        <v>252</v>
      </c>
      <c r="B457">
        <v>39270427</v>
      </c>
      <c r="C457">
        <v>39270416</v>
      </c>
      <c r="D457">
        <v>36882338</v>
      </c>
      <c r="E457">
        <v>1</v>
      </c>
      <c r="F457">
        <v>1</v>
      </c>
      <c r="G457">
        <v>1</v>
      </c>
      <c r="H457">
        <v>2</v>
      </c>
      <c r="I457" t="s">
        <v>1142</v>
      </c>
      <c r="J457" t="s">
        <v>1143</v>
      </c>
      <c r="K457" t="s">
        <v>1144</v>
      </c>
      <c r="L457">
        <v>1368</v>
      </c>
      <c r="N457">
        <v>1011</v>
      </c>
      <c r="O457" t="s">
        <v>884</v>
      </c>
      <c r="P457" t="s">
        <v>884</v>
      </c>
      <c r="Q457">
        <v>1</v>
      </c>
      <c r="X457">
        <v>0.19</v>
      </c>
      <c r="Y457">
        <v>0</v>
      </c>
      <c r="Z457">
        <v>3.12</v>
      </c>
      <c r="AA457">
        <v>0</v>
      </c>
      <c r="AB457">
        <v>0</v>
      </c>
      <c r="AC457">
        <v>0</v>
      </c>
      <c r="AD457">
        <v>1</v>
      </c>
      <c r="AE457">
        <v>0</v>
      </c>
      <c r="AF457" t="s">
        <v>81</v>
      </c>
      <c r="AG457">
        <v>0.23749999999999999</v>
      </c>
      <c r="AH457">
        <v>2</v>
      </c>
      <c r="AI457">
        <v>39270419</v>
      </c>
      <c r="AJ457">
        <v>463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</row>
    <row r="458" spans="1:44" x14ac:dyDescent="0.2">
      <c r="A458">
        <f>ROW(Source!A252)</f>
        <v>252</v>
      </c>
      <c r="B458">
        <v>39270428</v>
      </c>
      <c r="C458">
        <v>39270416</v>
      </c>
      <c r="D458">
        <v>36883554</v>
      </c>
      <c r="E458">
        <v>1</v>
      </c>
      <c r="F458">
        <v>1</v>
      </c>
      <c r="G458">
        <v>1</v>
      </c>
      <c r="H458">
        <v>2</v>
      </c>
      <c r="I458" t="s">
        <v>895</v>
      </c>
      <c r="J458" t="s">
        <v>896</v>
      </c>
      <c r="K458" t="s">
        <v>897</v>
      </c>
      <c r="L458">
        <v>1368</v>
      </c>
      <c r="N458">
        <v>1011</v>
      </c>
      <c r="O458" t="s">
        <v>884</v>
      </c>
      <c r="P458" t="s">
        <v>884</v>
      </c>
      <c r="Q458">
        <v>1</v>
      </c>
      <c r="X458">
        <v>0.01</v>
      </c>
      <c r="Y458">
        <v>0</v>
      </c>
      <c r="Z458">
        <v>65.709999999999994</v>
      </c>
      <c r="AA458">
        <v>11.6</v>
      </c>
      <c r="AB458">
        <v>0</v>
      </c>
      <c r="AC458">
        <v>0</v>
      </c>
      <c r="AD458">
        <v>1</v>
      </c>
      <c r="AE458">
        <v>0</v>
      </c>
      <c r="AF458" t="s">
        <v>81</v>
      </c>
      <c r="AG458">
        <v>1.2500000000000001E-2</v>
      </c>
      <c r="AH458">
        <v>2</v>
      </c>
      <c r="AI458">
        <v>39270420</v>
      </c>
      <c r="AJ458">
        <v>464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</row>
    <row r="459" spans="1:44" x14ac:dyDescent="0.2">
      <c r="A459">
        <f>ROW(Source!A252)</f>
        <v>252</v>
      </c>
      <c r="B459">
        <v>39270429</v>
      </c>
      <c r="C459">
        <v>39270416</v>
      </c>
      <c r="D459">
        <v>36883858</v>
      </c>
      <c r="E459">
        <v>1</v>
      </c>
      <c r="F459">
        <v>1</v>
      </c>
      <c r="G459">
        <v>1</v>
      </c>
      <c r="H459">
        <v>2</v>
      </c>
      <c r="I459" t="s">
        <v>898</v>
      </c>
      <c r="J459" t="s">
        <v>899</v>
      </c>
      <c r="K459" t="s">
        <v>900</v>
      </c>
      <c r="L459">
        <v>1368</v>
      </c>
      <c r="N459">
        <v>1011</v>
      </c>
      <c r="O459" t="s">
        <v>884</v>
      </c>
      <c r="P459" t="s">
        <v>884</v>
      </c>
      <c r="Q459">
        <v>1</v>
      </c>
      <c r="X459">
        <v>7.0000000000000007E-2</v>
      </c>
      <c r="Y459">
        <v>0</v>
      </c>
      <c r="Z459">
        <v>8.1</v>
      </c>
      <c r="AA459">
        <v>0</v>
      </c>
      <c r="AB459">
        <v>0</v>
      </c>
      <c r="AC459">
        <v>0</v>
      </c>
      <c r="AD459">
        <v>1</v>
      </c>
      <c r="AE459">
        <v>0</v>
      </c>
      <c r="AF459" t="s">
        <v>81</v>
      </c>
      <c r="AG459">
        <v>8.7500000000000008E-2</v>
      </c>
      <c r="AH459">
        <v>2</v>
      </c>
      <c r="AI459">
        <v>39270421</v>
      </c>
      <c r="AJ459">
        <v>465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</row>
    <row r="460" spans="1:44" x14ac:dyDescent="0.2">
      <c r="A460">
        <f>ROW(Source!A252)</f>
        <v>252</v>
      </c>
      <c r="B460">
        <v>39270430</v>
      </c>
      <c r="C460">
        <v>39270416</v>
      </c>
      <c r="D460">
        <v>36803269</v>
      </c>
      <c r="E460">
        <v>1</v>
      </c>
      <c r="F460">
        <v>1</v>
      </c>
      <c r="G460">
        <v>1</v>
      </c>
      <c r="H460">
        <v>3</v>
      </c>
      <c r="I460" t="s">
        <v>901</v>
      </c>
      <c r="J460" t="s">
        <v>902</v>
      </c>
      <c r="K460" t="s">
        <v>903</v>
      </c>
      <c r="L460">
        <v>1348</v>
      </c>
      <c r="N460">
        <v>1009</v>
      </c>
      <c r="O460" t="s">
        <v>219</v>
      </c>
      <c r="P460" t="s">
        <v>219</v>
      </c>
      <c r="Q460">
        <v>1000</v>
      </c>
      <c r="X460">
        <v>6.0000000000000002E-5</v>
      </c>
      <c r="Y460">
        <v>10362</v>
      </c>
      <c r="Z460">
        <v>0</v>
      </c>
      <c r="AA460">
        <v>0</v>
      </c>
      <c r="AB460">
        <v>0</v>
      </c>
      <c r="AC460">
        <v>0</v>
      </c>
      <c r="AD460">
        <v>1</v>
      </c>
      <c r="AE460">
        <v>0</v>
      </c>
      <c r="AF460" t="s">
        <v>3</v>
      </c>
      <c r="AG460">
        <v>6.0000000000000002E-5</v>
      </c>
      <c r="AH460">
        <v>2</v>
      </c>
      <c r="AI460">
        <v>39270422</v>
      </c>
      <c r="AJ460">
        <v>466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</row>
    <row r="461" spans="1:44" x14ac:dyDescent="0.2">
      <c r="A461">
        <f>ROW(Source!A252)</f>
        <v>252</v>
      </c>
      <c r="B461">
        <v>39270431</v>
      </c>
      <c r="C461">
        <v>39270416</v>
      </c>
      <c r="D461">
        <v>36804447</v>
      </c>
      <c r="E461">
        <v>1</v>
      </c>
      <c r="F461">
        <v>1</v>
      </c>
      <c r="G461">
        <v>1</v>
      </c>
      <c r="H461">
        <v>3</v>
      </c>
      <c r="I461" t="s">
        <v>904</v>
      </c>
      <c r="J461" t="s">
        <v>905</v>
      </c>
      <c r="K461" t="s">
        <v>906</v>
      </c>
      <c r="L461">
        <v>1348</v>
      </c>
      <c r="N461">
        <v>1009</v>
      </c>
      <c r="O461" t="s">
        <v>219</v>
      </c>
      <c r="P461" t="s">
        <v>219</v>
      </c>
      <c r="Q461">
        <v>1000</v>
      </c>
      <c r="X461">
        <v>2.7E-4</v>
      </c>
      <c r="Y461">
        <v>9040.01</v>
      </c>
      <c r="Z461">
        <v>0</v>
      </c>
      <c r="AA461">
        <v>0</v>
      </c>
      <c r="AB461">
        <v>0</v>
      </c>
      <c r="AC461">
        <v>0</v>
      </c>
      <c r="AD461">
        <v>1</v>
      </c>
      <c r="AE461">
        <v>0</v>
      </c>
      <c r="AF461" t="s">
        <v>3</v>
      </c>
      <c r="AG461">
        <v>2.7E-4</v>
      </c>
      <c r="AH461">
        <v>2</v>
      </c>
      <c r="AI461">
        <v>39270423</v>
      </c>
      <c r="AJ461">
        <v>467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</row>
    <row r="462" spans="1:44" x14ac:dyDescent="0.2">
      <c r="A462">
        <f>ROW(Source!A252)</f>
        <v>252</v>
      </c>
      <c r="B462">
        <v>39270432</v>
      </c>
      <c r="C462">
        <v>39270416</v>
      </c>
      <c r="D462">
        <v>36797622</v>
      </c>
      <c r="E462">
        <v>17</v>
      </c>
      <c r="F462">
        <v>1</v>
      </c>
      <c r="G462">
        <v>1</v>
      </c>
      <c r="H462">
        <v>3</v>
      </c>
      <c r="I462" t="s">
        <v>1280</v>
      </c>
      <c r="J462" t="s">
        <v>3</v>
      </c>
      <c r="K462" t="s">
        <v>1281</v>
      </c>
      <c r="L462">
        <v>1346</v>
      </c>
      <c r="N462">
        <v>1009</v>
      </c>
      <c r="O462" t="s">
        <v>260</v>
      </c>
      <c r="P462" t="s">
        <v>260</v>
      </c>
      <c r="Q462">
        <v>1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1</v>
      </c>
      <c r="AD462">
        <v>0</v>
      </c>
      <c r="AE462">
        <v>0</v>
      </c>
      <c r="AF462" t="s">
        <v>3</v>
      </c>
      <c r="AG462">
        <v>0</v>
      </c>
      <c r="AH462">
        <v>3</v>
      </c>
      <c r="AI462">
        <v>-1</v>
      </c>
      <c r="AJ462" t="s">
        <v>3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</row>
    <row r="463" spans="1:44" x14ac:dyDescent="0.2">
      <c r="A463">
        <f>ROW(Source!A252)</f>
        <v>252</v>
      </c>
      <c r="B463">
        <v>39270433</v>
      </c>
      <c r="C463">
        <v>39270416</v>
      </c>
      <c r="D463">
        <v>36797851</v>
      </c>
      <c r="E463">
        <v>17</v>
      </c>
      <c r="F463">
        <v>1</v>
      </c>
      <c r="G463">
        <v>1</v>
      </c>
      <c r="H463">
        <v>3</v>
      </c>
      <c r="I463" t="s">
        <v>1302</v>
      </c>
      <c r="J463" t="s">
        <v>3</v>
      </c>
      <c r="K463" t="s">
        <v>1303</v>
      </c>
      <c r="L463">
        <v>1354</v>
      </c>
      <c r="N463">
        <v>1010</v>
      </c>
      <c r="O463" t="s">
        <v>94</v>
      </c>
      <c r="P463" t="s">
        <v>94</v>
      </c>
      <c r="Q463">
        <v>1</v>
      </c>
      <c r="X463">
        <v>1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 t="s">
        <v>3</v>
      </c>
      <c r="AG463">
        <v>1</v>
      </c>
      <c r="AH463">
        <v>3</v>
      </c>
      <c r="AI463">
        <v>-1</v>
      </c>
      <c r="AJ463" t="s">
        <v>3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</row>
    <row r="464" spans="1:44" x14ac:dyDescent="0.2">
      <c r="A464">
        <f>ROW(Source!A254)</f>
        <v>254</v>
      </c>
      <c r="B464">
        <v>39270446</v>
      </c>
      <c r="C464">
        <v>39270435</v>
      </c>
      <c r="D464">
        <v>37065248</v>
      </c>
      <c r="E464">
        <v>1</v>
      </c>
      <c r="F464">
        <v>1</v>
      </c>
      <c r="G464">
        <v>1</v>
      </c>
      <c r="H464">
        <v>1</v>
      </c>
      <c r="I464" t="s">
        <v>962</v>
      </c>
      <c r="J464" t="s">
        <v>3</v>
      </c>
      <c r="K464" t="s">
        <v>963</v>
      </c>
      <c r="L464">
        <v>1191</v>
      </c>
      <c r="N464">
        <v>1013</v>
      </c>
      <c r="O464" t="s">
        <v>878</v>
      </c>
      <c r="P464" t="s">
        <v>878</v>
      </c>
      <c r="Q464">
        <v>1</v>
      </c>
      <c r="X464">
        <v>36.409999999999997</v>
      </c>
      <c r="Y464">
        <v>0</v>
      </c>
      <c r="Z464">
        <v>0</v>
      </c>
      <c r="AA464">
        <v>0</v>
      </c>
      <c r="AB464">
        <v>8.5299999999999994</v>
      </c>
      <c r="AC464">
        <v>0</v>
      </c>
      <c r="AD464">
        <v>1</v>
      </c>
      <c r="AE464">
        <v>1</v>
      </c>
      <c r="AF464" t="s">
        <v>82</v>
      </c>
      <c r="AG464">
        <v>41.87149999999999</v>
      </c>
      <c r="AH464">
        <v>2</v>
      </c>
      <c r="AI464">
        <v>39270436</v>
      </c>
      <c r="AJ464">
        <v>469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</row>
    <row r="465" spans="1:44" x14ac:dyDescent="0.2">
      <c r="A465">
        <f>ROW(Source!A254)</f>
        <v>254</v>
      </c>
      <c r="B465">
        <v>39270447</v>
      </c>
      <c r="C465">
        <v>39270435</v>
      </c>
      <c r="D465">
        <v>37064876</v>
      </c>
      <c r="E465">
        <v>1</v>
      </c>
      <c r="F465">
        <v>1</v>
      </c>
      <c r="G465">
        <v>1</v>
      </c>
      <c r="H465">
        <v>1</v>
      </c>
      <c r="I465" t="s">
        <v>879</v>
      </c>
      <c r="J465" t="s">
        <v>3</v>
      </c>
      <c r="K465" t="s">
        <v>880</v>
      </c>
      <c r="L465">
        <v>1191</v>
      </c>
      <c r="N465">
        <v>1013</v>
      </c>
      <c r="O465" t="s">
        <v>878</v>
      </c>
      <c r="P465" t="s">
        <v>878</v>
      </c>
      <c r="Q465">
        <v>1</v>
      </c>
      <c r="X465">
        <v>0.05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1</v>
      </c>
      <c r="AE465">
        <v>2</v>
      </c>
      <c r="AF465" t="s">
        <v>81</v>
      </c>
      <c r="AG465">
        <v>6.25E-2</v>
      </c>
      <c r="AH465">
        <v>2</v>
      </c>
      <c r="AI465">
        <v>39270437</v>
      </c>
      <c r="AJ465">
        <v>470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</row>
    <row r="466" spans="1:44" x14ac:dyDescent="0.2">
      <c r="A466">
        <f>ROW(Source!A254)</f>
        <v>254</v>
      </c>
      <c r="B466">
        <v>39270448</v>
      </c>
      <c r="C466">
        <v>39270435</v>
      </c>
      <c r="D466">
        <v>36882351</v>
      </c>
      <c r="E466">
        <v>1</v>
      </c>
      <c r="F466">
        <v>1</v>
      </c>
      <c r="G466">
        <v>1</v>
      </c>
      <c r="H466">
        <v>2</v>
      </c>
      <c r="I466" t="s">
        <v>1162</v>
      </c>
      <c r="J466" t="s">
        <v>1163</v>
      </c>
      <c r="K466" t="s">
        <v>1164</v>
      </c>
      <c r="L466">
        <v>1368</v>
      </c>
      <c r="N466">
        <v>1011</v>
      </c>
      <c r="O466" t="s">
        <v>884</v>
      </c>
      <c r="P466" t="s">
        <v>884</v>
      </c>
      <c r="Q466">
        <v>1</v>
      </c>
      <c r="X466">
        <v>1.04</v>
      </c>
      <c r="Y466">
        <v>0</v>
      </c>
      <c r="Z466">
        <v>6.66</v>
      </c>
      <c r="AA466">
        <v>0</v>
      </c>
      <c r="AB466">
        <v>0</v>
      </c>
      <c r="AC466">
        <v>0</v>
      </c>
      <c r="AD466">
        <v>1</v>
      </c>
      <c r="AE466">
        <v>0</v>
      </c>
      <c r="AF466" t="s">
        <v>81</v>
      </c>
      <c r="AG466">
        <v>1.3</v>
      </c>
      <c r="AH466">
        <v>2</v>
      </c>
      <c r="AI466">
        <v>39270438</v>
      </c>
      <c r="AJ466">
        <v>471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</row>
    <row r="467" spans="1:44" x14ac:dyDescent="0.2">
      <c r="A467">
        <f>ROW(Source!A254)</f>
        <v>254</v>
      </c>
      <c r="B467">
        <v>39270449</v>
      </c>
      <c r="C467">
        <v>39270435</v>
      </c>
      <c r="D467">
        <v>36883554</v>
      </c>
      <c r="E467">
        <v>1</v>
      </c>
      <c r="F467">
        <v>1</v>
      </c>
      <c r="G467">
        <v>1</v>
      </c>
      <c r="H467">
        <v>2</v>
      </c>
      <c r="I467" t="s">
        <v>895</v>
      </c>
      <c r="J467" t="s">
        <v>896</v>
      </c>
      <c r="K467" t="s">
        <v>897</v>
      </c>
      <c r="L467">
        <v>1368</v>
      </c>
      <c r="N467">
        <v>1011</v>
      </c>
      <c r="O467" t="s">
        <v>884</v>
      </c>
      <c r="P467" t="s">
        <v>884</v>
      </c>
      <c r="Q467">
        <v>1</v>
      </c>
      <c r="X467">
        <v>0.05</v>
      </c>
      <c r="Y467">
        <v>0</v>
      </c>
      <c r="Z467">
        <v>65.709999999999994</v>
      </c>
      <c r="AA467">
        <v>11.6</v>
      </c>
      <c r="AB467">
        <v>0</v>
      </c>
      <c r="AC467">
        <v>0</v>
      </c>
      <c r="AD467">
        <v>1</v>
      </c>
      <c r="AE467">
        <v>0</v>
      </c>
      <c r="AF467" t="s">
        <v>81</v>
      </c>
      <c r="AG467">
        <v>6.25E-2</v>
      </c>
      <c r="AH467">
        <v>2</v>
      </c>
      <c r="AI467">
        <v>39270439</v>
      </c>
      <c r="AJ467">
        <v>472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</row>
    <row r="468" spans="1:44" x14ac:dyDescent="0.2">
      <c r="A468">
        <f>ROW(Source!A254)</f>
        <v>254</v>
      </c>
      <c r="B468">
        <v>39270450</v>
      </c>
      <c r="C468">
        <v>39270435</v>
      </c>
      <c r="D468">
        <v>36802469</v>
      </c>
      <c r="E468">
        <v>1</v>
      </c>
      <c r="F468">
        <v>1</v>
      </c>
      <c r="G468">
        <v>1</v>
      </c>
      <c r="H468">
        <v>3</v>
      </c>
      <c r="I468" t="s">
        <v>1203</v>
      </c>
      <c r="J468" t="s">
        <v>1204</v>
      </c>
      <c r="K468" t="s">
        <v>1205</v>
      </c>
      <c r="L468">
        <v>1346</v>
      </c>
      <c r="N468">
        <v>1009</v>
      </c>
      <c r="O468" t="s">
        <v>260</v>
      </c>
      <c r="P468" t="s">
        <v>260</v>
      </c>
      <c r="Q468">
        <v>1</v>
      </c>
      <c r="X468">
        <v>1.0000000000000001E-5</v>
      </c>
      <c r="Y468">
        <v>37.29</v>
      </c>
      <c r="Z468">
        <v>0</v>
      </c>
      <c r="AA468">
        <v>0</v>
      </c>
      <c r="AB468">
        <v>0</v>
      </c>
      <c r="AC468">
        <v>0</v>
      </c>
      <c r="AD468">
        <v>1</v>
      </c>
      <c r="AE468">
        <v>0</v>
      </c>
      <c r="AF468" t="s">
        <v>3</v>
      </c>
      <c r="AG468">
        <v>1.0000000000000001E-5</v>
      </c>
      <c r="AH468">
        <v>2</v>
      </c>
      <c r="AI468">
        <v>39270440</v>
      </c>
      <c r="AJ468">
        <v>473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</row>
    <row r="469" spans="1:44" x14ac:dyDescent="0.2">
      <c r="A469">
        <f>ROW(Source!A254)</f>
        <v>254</v>
      </c>
      <c r="B469">
        <v>39270451</v>
      </c>
      <c r="C469">
        <v>39270435</v>
      </c>
      <c r="D469">
        <v>36804447</v>
      </c>
      <c r="E469">
        <v>1</v>
      </c>
      <c r="F469">
        <v>1</v>
      </c>
      <c r="G469">
        <v>1</v>
      </c>
      <c r="H469">
        <v>3</v>
      </c>
      <c r="I469" t="s">
        <v>904</v>
      </c>
      <c r="J469" t="s">
        <v>905</v>
      </c>
      <c r="K469" t="s">
        <v>906</v>
      </c>
      <c r="L469">
        <v>1348</v>
      </c>
      <c r="N469">
        <v>1009</v>
      </c>
      <c r="O469" t="s">
        <v>219</v>
      </c>
      <c r="P469" t="s">
        <v>219</v>
      </c>
      <c r="Q469">
        <v>1000</v>
      </c>
      <c r="X469">
        <v>2.3E-3</v>
      </c>
      <c r="Y469">
        <v>9040.01</v>
      </c>
      <c r="Z469">
        <v>0</v>
      </c>
      <c r="AA469">
        <v>0</v>
      </c>
      <c r="AB469">
        <v>0</v>
      </c>
      <c r="AC469">
        <v>0</v>
      </c>
      <c r="AD469">
        <v>1</v>
      </c>
      <c r="AE469">
        <v>0</v>
      </c>
      <c r="AF469" t="s">
        <v>3</v>
      </c>
      <c r="AG469">
        <v>2.3E-3</v>
      </c>
      <c r="AH469">
        <v>2</v>
      </c>
      <c r="AI469">
        <v>39270441</v>
      </c>
      <c r="AJ469">
        <v>474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</row>
    <row r="470" spans="1:44" x14ac:dyDescent="0.2">
      <c r="A470">
        <f>ROW(Source!A254)</f>
        <v>254</v>
      </c>
      <c r="B470">
        <v>39270452</v>
      </c>
      <c r="C470">
        <v>39270435</v>
      </c>
      <c r="D470">
        <v>36805330</v>
      </c>
      <c r="E470">
        <v>1</v>
      </c>
      <c r="F470">
        <v>1</v>
      </c>
      <c r="G470">
        <v>1</v>
      </c>
      <c r="H470">
        <v>3</v>
      </c>
      <c r="I470" t="s">
        <v>1151</v>
      </c>
      <c r="J470" t="s">
        <v>1152</v>
      </c>
      <c r="K470" t="s">
        <v>1153</v>
      </c>
      <c r="L470">
        <v>1346</v>
      </c>
      <c r="N470">
        <v>1009</v>
      </c>
      <c r="O470" t="s">
        <v>260</v>
      </c>
      <c r="P470" t="s">
        <v>260</v>
      </c>
      <c r="Q470">
        <v>1</v>
      </c>
      <c r="X470">
        <v>3.4</v>
      </c>
      <c r="Y470">
        <v>23.09</v>
      </c>
      <c r="Z470">
        <v>0</v>
      </c>
      <c r="AA470">
        <v>0</v>
      </c>
      <c r="AB470">
        <v>0</v>
      </c>
      <c r="AC470">
        <v>0</v>
      </c>
      <c r="AD470">
        <v>1</v>
      </c>
      <c r="AE470">
        <v>0</v>
      </c>
      <c r="AF470" t="s">
        <v>3</v>
      </c>
      <c r="AG470">
        <v>3.4</v>
      </c>
      <c r="AH470">
        <v>2</v>
      </c>
      <c r="AI470">
        <v>39270442</v>
      </c>
      <c r="AJ470">
        <v>475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</row>
    <row r="471" spans="1:44" x14ac:dyDescent="0.2">
      <c r="A471">
        <f>ROW(Source!A254)</f>
        <v>254</v>
      </c>
      <c r="B471">
        <v>39270453</v>
      </c>
      <c r="C471">
        <v>39270435</v>
      </c>
      <c r="D471">
        <v>36838223</v>
      </c>
      <c r="E471">
        <v>1</v>
      </c>
      <c r="F471">
        <v>1</v>
      </c>
      <c r="G471">
        <v>1</v>
      </c>
      <c r="H471">
        <v>3</v>
      </c>
      <c r="I471" t="s">
        <v>1206</v>
      </c>
      <c r="J471" t="s">
        <v>1207</v>
      </c>
      <c r="K471" t="s">
        <v>1208</v>
      </c>
      <c r="L471">
        <v>1348</v>
      </c>
      <c r="N471">
        <v>1009</v>
      </c>
      <c r="O471" t="s">
        <v>219</v>
      </c>
      <c r="P471" t="s">
        <v>219</v>
      </c>
      <c r="Q471">
        <v>1000</v>
      </c>
      <c r="X471">
        <v>1.0000000000000001E-5</v>
      </c>
      <c r="Y471">
        <v>15119</v>
      </c>
      <c r="Z471">
        <v>0</v>
      </c>
      <c r="AA471">
        <v>0</v>
      </c>
      <c r="AB471">
        <v>0</v>
      </c>
      <c r="AC471">
        <v>0</v>
      </c>
      <c r="AD471">
        <v>1</v>
      </c>
      <c r="AE471">
        <v>0</v>
      </c>
      <c r="AF471" t="s">
        <v>3</v>
      </c>
      <c r="AG471">
        <v>1.0000000000000001E-5</v>
      </c>
      <c r="AH471">
        <v>2</v>
      </c>
      <c r="AI471">
        <v>39270443</v>
      </c>
      <c r="AJ471">
        <v>476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</row>
    <row r="472" spans="1:44" x14ac:dyDescent="0.2">
      <c r="A472">
        <f>ROW(Source!A254)</f>
        <v>254</v>
      </c>
      <c r="B472">
        <v>39270454</v>
      </c>
      <c r="C472">
        <v>39270435</v>
      </c>
      <c r="D472">
        <v>36838954</v>
      </c>
      <c r="E472">
        <v>1</v>
      </c>
      <c r="F472">
        <v>1</v>
      </c>
      <c r="G472">
        <v>1</v>
      </c>
      <c r="H472">
        <v>3</v>
      </c>
      <c r="I472" t="s">
        <v>1209</v>
      </c>
      <c r="J472" t="s">
        <v>1210</v>
      </c>
      <c r="K472" t="s">
        <v>1211</v>
      </c>
      <c r="L472">
        <v>1346</v>
      </c>
      <c r="N472">
        <v>1009</v>
      </c>
      <c r="O472" t="s">
        <v>260</v>
      </c>
      <c r="P472" t="s">
        <v>260</v>
      </c>
      <c r="Q472">
        <v>1</v>
      </c>
      <c r="X472">
        <v>0.01</v>
      </c>
      <c r="Y472">
        <v>32.6</v>
      </c>
      <c r="Z472">
        <v>0</v>
      </c>
      <c r="AA472">
        <v>0</v>
      </c>
      <c r="AB472">
        <v>0</v>
      </c>
      <c r="AC472">
        <v>0</v>
      </c>
      <c r="AD472">
        <v>1</v>
      </c>
      <c r="AE472">
        <v>0</v>
      </c>
      <c r="AF472" t="s">
        <v>3</v>
      </c>
      <c r="AG472">
        <v>0.01</v>
      </c>
      <c r="AH472">
        <v>2</v>
      </c>
      <c r="AI472">
        <v>39270444</v>
      </c>
      <c r="AJ472">
        <v>477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</row>
    <row r="473" spans="1:44" x14ac:dyDescent="0.2">
      <c r="A473">
        <f>ROW(Source!A254)</f>
        <v>254</v>
      </c>
      <c r="B473">
        <v>39270455</v>
      </c>
      <c r="C473">
        <v>39270435</v>
      </c>
      <c r="D473">
        <v>36797864</v>
      </c>
      <c r="E473">
        <v>17</v>
      </c>
      <c r="F473">
        <v>1</v>
      </c>
      <c r="G473">
        <v>1</v>
      </c>
      <c r="H473">
        <v>3</v>
      </c>
      <c r="I473" t="s">
        <v>1304</v>
      </c>
      <c r="J473" t="s">
        <v>3</v>
      </c>
      <c r="K473" t="s">
        <v>1305</v>
      </c>
      <c r="L473">
        <v>1354</v>
      </c>
      <c r="N473">
        <v>1010</v>
      </c>
      <c r="O473" t="s">
        <v>94</v>
      </c>
      <c r="P473" t="s">
        <v>94</v>
      </c>
      <c r="Q473">
        <v>1</v>
      </c>
      <c r="X473">
        <v>10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 t="s">
        <v>3</v>
      </c>
      <c r="AG473">
        <v>10</v>
      </c>
      <c r="AH473">
        <v>3</v>
      </c>
      <c r="AI473">
        <v>-1</v>
      </c>
      <c r="AJ473" t="s">
        <v>3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</row>
    <row r="474" spans="1:44" x14ac:dyDescent="0.2">
      <c r="A474">
        <f>ROW(Source!A256)</f>
        <v>256</v>
      </c>
      <c r="B474">
        <v>39270471</v>
      </c>
      <c r="C474">
        <v>39270457</v>
      </c>
      <c r="D474">
        <v>37082223</v>
      </c>
      <c r="E474">
        <v>1</v>
      </c>
      <c r="F474">
        <v>1</v>
      </c>
      <c r="G474">
        <v>1</v>
      </c>
      <c r="H474">
        <v>1</v>
      </c>
      <c r="I474" t="s">
        <v>1212</v>
      </c>
      <c r="J474" t="s">
        <v>3</v>
      </c>
      <c r="K474" t="s">
        <v>1213</v>
      </c>
      <c r="L474">
        <v>1191</v>
      </c>
      <c r="N474">
        <v>1013</v>
      </c>
      <c r="O474" t="s">
        <v>878</v>
      </c>
      <c r="P474" t="s">
        <v>878</v>
      </c>
      <c r="Q474">
        <v>1</v>
      </c>
      <c r="X474">
        <v>94.2</v>
      </c>
      <c r="Y474">
        <v>0</v>
      </c>
      <c r="Z474">
        <v>0</v>
      </c>
      <c r="AA474">
        <v>0</v>
      </c>
      <c r="AB474">
        <v>9.76</v>
      </c>
      <c r="AC474">
        <v>0</v>
      </c>
      <c r="AD474">
        <v>1</v>
      </c>
      <c r="AE474">
        <v>1</v>
      </c>
      <c r="AF474" t="s">
        <v>82</v>
      </c>
      <c r="AG474">
        <v>108.33</v>
      </c>
      <c r="AH474">
        <v>2</v>
      </c>
      <c r="AI474">
        <v>39270458</v>
      </c>
      <c r="AJ474">
        <v>479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</row>
    <row r="475" spans="1:44" x14ac:dyDescent="0.2">
      <c r="A475">
        <f>ROW(Source!A256)</f>
        <v>256</v>
      </c>
      <c r="B475">
        <v>39270472</v>
      </c>
      <c r="C475">
        <v>39270457</v>
      </c>
      <c r="D475">
        <v>37064876</v>
      </c>
      <c r="E475">
        <v>1</v>
      </c>
      <c r="F475">
        <v>1</v>
      </c>
      <c r="G475">
        <v>1</v>
      </c>
      <c r="H475">
        <v>1</v>
      </c>
      <c r="I475" t="s">
        <v>879</v>
      </c>
      <c r="J475" t="s">
        <v>3</v>
      </c>
      <c r="K475" t="s">
        <v>880</v>
      </c>
      <c r="L475">
        <v>1191</v>
      </c>
      <c r="N475">
        <v>1013</v>
      </c>
      <c r="O475" t="s">
        <v>878</v>
      </c>
      <c r="P475" t="s">
        <v>878</v>
      </c>
      <c r="Q475">
        <v>1</v>
      </c>
      <c r="X475">
        <v>0.82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1</v>
      </c>
      <c r="AE475">
        <v>2</v>
      </c>
      <c r="AF475" t="s">
        <v>81</v>
      </c>
      <c r="AG475">
        <v>1.0249999999999999</v>
      </c>
      <c r="AH475">
        <v>2</v>
      </c>
      <c r="AI475">
        <v>39270459</v>
      </c>
      <c r="AJ475">
        <v>480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</row>
    <row r="476" spans="1:44" x14ac:dyDescent="0.2">
      <c r="A476">
        <f>ROW(Source!A256)</f>
        <v>256</v>
      </c>
      <c r="B476">
        <v>39270473</v>
      </c>
      <c r="C476">
        <v>39270457</v>
      </c>
      <c r="D476">
        <v>36883554</v>
      </c>
      <c r="E476">
        <v>1</v>
      </c>
      <c r="F476">
        <v>1</v>
      </c>
      <c r="G476">
        <v>1</v>
      </c>
      <c r="H476">
        <v>2</v>
      </c>
      <c r="I476" t="s">
        <v>895</v>
      </c>
      <c r="J476" t="s">
        <v>896</v>
      </c>
      <c r="K476" t="s">
        <v>897</v>
      </c>
      <c r="L476">
        <v>1368</v>
      </c>
      <c r="N476">
        <v>1011</v>
      </c>
      <c r="O476" t="s">
        <v>884</v>
      </c>
      <c r="P476" t="s">
        <v>884</v>
      </c>
      <c r="Q476">
        <v>1</v>
      </c>
      <c r="X476">
        <v>0.82</v>
      </c>
      <c r="Y476">
        <v>0</v>
      </c>
      <c r="Z476">
        <v>65.709999999999994</v>
      </c>
      <c r="AA476">
        <v>11.6</v>
      </c>
      <c r="AB476">
        <v>0</v>
      </c>
      <c r="AC476">
        <v>0</v>
      </c>
      <c r="AD476">
        <v>1</v>
      </c>
      <c r="AE476">
        <v>0</v>
      </c>
      <c r="AF476" t="s">
        <v>81</v>
      </c>
      <c r="AG476">
        <v>1.0249999999999999</v>
      </c>
      <c r="AH476">
        <v>2</v>
      </c>
      <c r="AI476">
        <v>39270460</v>
      </c>
      <c r="AJ476">
        <v>481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</row>
    <row r="477" spans="1:44" x14ac:dyDescent="0.2">
      <c r="A477">
        <f>ROW(Source!A256)</f>
        <v>256</v>
      </c>
      <c r="B477">
        <v>39270474</v>
      </c>
      <c r="C477">
        <v>39270457</v>
      </c>
      <c r="D477">
        <v>36884726</v>
      </c>
      <c r="E477">
        <v>1</v>
      </c>
      <c r="F477">
        <v>1</v>
      </c>
      <c r="G477">
        <v>1</v>
      </c>
      <c r="H477">
        <v>2</v>
      </c>
      <c r="I477" t="s">
        <v>1214</v>
      </c>
      <c r="J477" t="s">
        <v>1215</v>
      </c>
      <c r="K477" t="s">
        <v>1216</v>
      </c>
      <c r="L477">
        <v>1368</v>
      </c>
      <c r="N477">
        <v>1011</v>
      </c>
      <c r="O477" t="s">
        <v>884</v>
      </c>
      <c r="P477" t="s">
        <v>884</v>
      </c>
      <c r="Q477">
        <v>1</v>
      </c>
      <c r="X477">
        <v>0.63</v>
      </c>
      <c r="Y477">
        <v>0</v>
      </c>
      <c r="Z477">
        <v>2.16</v>
      </c>
      <c r="AA477">
        <v>0</v>
      </c>
      <c r="AB477">
        <v>0</v>
      </c>
      <c r="AC477">
        <v>0</v>
      </c>
      <c r="AD477">
        <v>1</v>
      </c>
      <c r="AE477">
        <v>0</v>
      </c>
      <c r="AF477" t="s">
        <v>81</v>
      </c>
      <c r="AG477">
        <v>0.78749999999999998</v>
      </c>
      <c r="AH477">
        <v>2</v>
      </c>
      <c r="AI477">
        <v>39270461</v>
      </c>
      <c r="AJ477">
        <v>482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</row>
    <row r="478" spans="1:44" x14ac:dyDescent="0.2">
      <c r="A478">
        <f>ROW(Source!A256)</f>
        <v>256</v>
      </c>
      <c r="B478">
        <v>39270475</v>
      </c>
      <c r="C478">
        <v>39270457</v>
      </c>
      <c r="D478">
        <v>36804484</v>
      </c>
      <c r="E478">
        <v>1</v>
      </c>
      <c r="F478">
        <v>1</v>
      </c>
      <c r="G478">
        <v>1</v>
      </c>
      <c r="H478">
        <v>3</v>
      </c>
      <c r="I478" t="s">
        <v>1217</v>
      </c>
      <c r="J478" t="s">
        <v>1218</v>
      </c>
      <c r="K478" t="s">
        <v>1219</v>
      </c>
      <c r="L478">
        <v>1348</v>
      </c>
      <c r="N478">
        <v>1009</v>
      </c>
      <c r="O478" t="s">
        <v>219</v>
      </c>
      <c r="P478" t="s">
        <v>219</v>
      </c>
      <c r="Q478">
        <v>1000</v>
      </c>
      <c r="X478">
        <v>4.0000000000000003E-5</v>
      </c>
      <c r="Y478">
        <v>33180</v>
      </c>
      <c r="Z478">
        <v>0</v>
      </c>
      <c r="AA478">
        <v>0</v>
      </c>
      <c r="AB478">
        <v>0</v>
      </c>
      <c r="AC478">
        <v>0</v>
      </c>
      <c r="AD478">
        <v>1</v>
      </c>
      <c r="AE478">
        <v>0</v>
      </c>
      <c r="AF478" t="s">
        <v>3</v>
      </c>
      <c r="AG478">
        <v>4.0000000000000003E-5</v>
      </c>
      <c r="AH478">
        <v>2</v>
      </c>
      <c r="AI478">
        <v>39270462</v>
      </c>
      <c r="AJ478">
        <v>483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</row>
    <row r="479" spans="1:44" x14ac:dyDescent="0.2">
      <c r="A479">
        <f>ROW(Source!A256)</f>
        <v>256</v>
      </c>
      <c r="B479">
        <v>39270476</v>
      </c>
      <c r="C479">
        <v>39270457</v>
      </c>
      <c r="D479">
        <v>36825562</v>
      </c>
      <c r="E479">
        <v>1</v>
      </c>
      <c r="F479">
        <v>1</v>
      </c>
      <c r="G479">
        <v>1</v>
      </c>
      <c r="H479">
        <v>3</v>
      </c>
      <c r="I479" t="s">
        <v>1220</v>
      </c>
      <c r="J479" t="s">
        <v>1221</v>
      </c>
      <c r="K479" t="s">
        <v>1222</v>
      </c>
      <c r="L479">
        <v>1348</v>
      </c>
      <c r="N479">
        <v>1009</v>
      </c>
      <c r="O479" t="s">
        <v>219</v>
      </c>
      <c r="P479" t="s">
        <v>219</v>
      </c>
      <c r="Q479">
        <v>1000</v>
      </c>
      <c r="X479">
        <v>9.5999999999999992E-3</v>
      </c>
      <c r="Y479">
        <v>7590</v>
      </c>
      <c r="Z479">
        <v>0</v>
      </c>
      <c r="AA479">
        <v>0</v>
      </c>
      <c r="AB479">
        <v>0</v>
      </c>
      <c r="AC479">
        <v>0</v>
      </c>
      <c r="AD479">
        <v>1</v>
      </c>
      <c r="AE479">
        <v>0</v>
      </c>
      <c r="AF479" t="s">
        <v>3</v>
      </c>
      <c r="AG479">
        <v>9.5999999999999992E-3</v>
      </c>
      <c r="AH479">
        <v>2</v>
      </c>
      <c r="AI479">
        <v>39270463</v>
      </c>
      <c r="AJ479">
        <v>484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</row>
    <row r="480" spans="1:44" x14ac:dyDescent="0.2">
      <c r="A480">
        <f>ROW(Source!A256)</f>
        <v>256</v>
      </c>
      <c r="B480">
        <v>39270477</v>
      </c>
      <c r="C480">
        <v>39270457</v>
      </c>
      <c r="D480">
        <v>36825635</v>
      </c>
      <c r="E480">
        <v>1</v>
      </c>
      <c r="F480">
        <v>1</v>
      </c>
      <c r="G480">
        <v>1</v>
      </c>
      <c r="H480">
        <v>3</v>
      </c>
      <c r="I480" t="s">
        <v>1223</v>
      </c>
      <c r="J480" t="s">
        <v>1224</v>
      </c>
      <c r="K480" t="s">
        <v>1225</v>
      </c>
      <c r="L480">
        <v>1348</v>
      </c>
      <c r="N480">
        <v>1009</v>
      </c>
      <c r="O480" t="s">
        <v>219</v>
      </c>
      <c r="P480" t="s">
        <v>219</v>
      </c>
      <c r="Q480">
        <v>1000</v>
      </c>
      <c r="X480">
        <v>5.2999999999999998E-4</v>
      </c>
      <c r="Y480">
        <v>14690</v>
      </c>
      <c r="Z480">
        <v>0</v>
      </c>
      <c r="AA480">
        <v>0</v>
      </c>
      <c r="AB480">
        <v>0</v>
      </c>
      <c r="AC480">
        <v>0</v>
      </c>
      <c r="AD480">
        <v>1</v>
      </c>
      <c r="AE480">
        <v>0</v>
      </c>
      <c r="AF480" t="s">
        <v>3</v>
      </c>
      <c r="AG480">
        <v>5.2999999999999998E-4</v>
      </c>
      <c r="AH480">
        <v>2</v>
      </c>
      <c r="AI480">
        <v>39270464</v>
      </c>
      <c r="AJ480">
        <v>485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</row>
    <row r="481" spans="1:44" x14ac:dyDescent="0.2">
      <c r="A481">
        <f>ROW(Source!A256)</f>
        <v>256</v>
      </c>
      <c r="B481">
        <v>39270478</v>
      </c>
      <c r="C481">
        <v>39270457</v>
      </c>
      <c r="D481">
        <v>36825637</v>
      </c>
      <c r="E481">
        <v>1</v>
      </c>
      <c r="F481">
        <v>1</v>
      </c>
      <c r="G481">
        <v>1</v>
      </c>
      <c r="H481">
        <v>3</v>
      </c>
      <c r="I481" t="s">
        <v>1226</v>
      </c>
      <c r="J481" t="s">
        <v>1227</v>
      </c>
      <c r="K481" t="s">
        <v>1228</v>
      </c>
      <c r="L481">
        <v>1348</v>
      </c>
      <c r="N481">
        <v>1009</v>
      </c>
      <c r="O481" t="s">
        <v>219</v>
      </c>
      <c r="P481" t="s">
        <v>219</v>
      </c>
      <c r="Q481">
        <v>1000</v>
      </c>
      <c r="X481">
        <v>1.01E-3</v>
      </c>
      <c r="Y481">
        <v>14690</v>
      </c>
      <c r="Z481">
        <v>0</v>
      </c>
      <c r="AA481">
        <v>0</v>
      </c>
      <c r="AB481">
        <v>0</v>
      </c>
      <c r="AC481">
        <v>0</v>
      </c>
      <c r="AD481">
        <v>1</v>
      </c>
      <c r="AE481">
        <v>0</v>
      </c>
      <c r="AF481" t="s">
        <v>3</v>
      </c>
      <c r="AG481">
        <v>1.01E-3</v>
      </c>
      <c r="AH481">
        <v>2</v>
      </c>
      <c r="AI481">
        <v>39270465</v>
      </c>
      <c r="AJ481">
        <v>486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</row>
    <row r="482" spans="1:44" x14ac:dyDescent="0.2">
      <c r="A482">
        <f>ROW(Source!A256)</f>
        <v>256</v>
      </c>
      <c r="B482">
        <v>39270479</v>
      </c>
      <c r="C482">
        <v>39270457</v>
      </c>
      <c r="D482">
        <v>36825881</v>
      </c>
      <c r="E482">
        <v>1</v>
      </c>
      <c r="F482">
        <v>1</v>
      </c>
      <c r="G482">
        <v>1</v>
      </c>
      <c r="H482">
        <v>3</v>
      </c>
      <c r="I482" t="s">
        <v>1229</v>
      </c>
      <c r="J482" t="s">
        <v>1230</v>
      </c>
      <c r="K482" t="s">
        <v>1231</v>
      </c>
      <c r="L482">
        <v>1348</v>
      </c>
      <c r="N482">
        <v>1009</v>
      </c>
      <c r="O482" t="s">
        <v>219</v>
      </c>
      <c r="P482" t="s">
        <v>219</v>
      </c>
      <c r="Q482">
        <v>1000</v>
      </c>
      <c r="X482">
        <v>2.6499999999999999E-2</v>
      </c>
      <c r="Y482">
        <v>11000</v>
      </c>
      <c r="Z482">
        <v>0</v>
      </c>
      <c r="AA482">
        <v>0</v>
      </c>
      <c r="AB482">
        <v>0</v>
      </c>
      <c r="AC482">
        <v>0</v>
      </c>
      <c r="AD482">
        <v>1</v>
      </c>
      <c r="AE482">
        <v>0</v>
      </c>
      <c r="AF482" t="s">
        <v>3</v>
      </c>
      <c r="AG482">
        <v>2.6499999999999999E-2</v>
      </c>
      <c r="AH482">
        <v>2</v>
      </c>
      <c r="AI482">
        <v>39270466</v>
      </c>
      <c r="AJ482">
        <v>487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</row>
    <row r="483" spans="1:44" x14ac:dyDescent="0.2">
      <c r="A483">
        <f>ROW(Source!A256)</f>
        <v>256</v>
      </c>
      <c r="B483">
        <v>39270480</v>
      </c>
      <c r="C483">
        <v>39270457</v>
      </c>
      <c r="D483">
        <v>36828297</v>
      </c>
      <c r="E483">
        <v>1</v>
      </c>
      <c r="F483">
        <v>1</v>
      </c>
      <c r="G483">
        <v>1</v>
      </c>
      <c r="H483">
        <v>3</v>
      </c>
      <c r="I483" t="s">
        <v>1232</v>
      </c>
      <c r="J483" t="s">
        <v>1233</v>
      </c>
      <c r="K483" t="s">
        <v>1234</v>
      </c>
      <c r="L483">
        <v>1346</v>
      </c>
      <c r="N483">
        <v>1009</v>
      </c>
      <c r="O483" t="s">
        <v>260</v>
      </c>
      <c r="P483" t="s">
        <v>260</v>
      </c>
      <c r="Q483">
        <v>1</v>
      </c>
      <c r="X483">
        <v>0.78</v>
      </c>
      <c r="Y483">
        <v>52.86</v>
      </c>
      <c r="Z483">
        <v>0</v>
      </c>
      <c r="AA483">
        <v>0</v>
      </c>
      <c r="AB483">
        <v>0</v>
      </c>
      <c r="AC483">
        <v>0</v>
      </c>
      <c r="AD483">
        <v>1</v>
      </c>
      <c r="AE483">
        <v>0</v>
      </c>
      <c r="AF483" t="s">
        <v>3</v>
      </c>
      <c r="AG483">
        <v>0.78</v>
      </c>
      <c r="AH483">
        <v>2</v>
      </c>
      <c r="AI483">
        <v>39270467</v>
      </c>
      <c r="AJ483">
        <v>488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</row>
    <row r="484" spans="1:44" x14ac:dyDescent="0.2">
      <c r="A484">
        <f>ROW(Source!A256)</f>
        <v>256</v>
      </c>
      <c r="B484">
        <v>39270481</v>
      </c>
      <c r="C484">
        <v>39270457</v>
      </c>
      <c r="D484">
        <v>36833431</v>
      </c>
      <c r="E484">
        <v>1</v>
      </c>
      <c r="F484">
        <v>1</v>
      </c>
      <c r="G484">
        <v>1</v>
      </c>
      <c r="H484">
        <v>3</v>
      </c>
      <c r="I484" t="s">
        <v>1235</v>
      </c>
      <c r="J484" t="s">
        <v>1236</v>
      </c>
      <c r="K484" t="s">
        <v>1237</v>
      </c>
      <c r="L484">
        <v>1327</v>
      </c>
      <c r="N484">
        <v>1005</v>
      </c>
      <c r="O484" t="s">
        <v>79</v>
      </c>
      <c r="P484" t="s">
        <v>79</v>
      </c>
      <c r="Q484">
        <v>1</v>
      </c>
      <c r="X484">
        <v>2.2040000000000002</v>
      </c>
      <c r="Y484">
        <v>9.36</v>
      </c>
      <c r="Z484">
        <v>0</v>
      </c>
      <c r="AA484">
        <v>0</v>
      </c>
      <c r="AB484">
        <v>0</v>
      </c>
      <c r="AC484">
        <v>0</v>
      </c>
      <c r="AD484">
        <v>1</v>
      </c>
      <c r="AE484">
        <v>0</v>
      </c>
      <c r="AF484" t="s">
        <v>3</v>
      </c>
      <c r="AG484">
        <v>2.2040000000000002</v>
      </c>
      <c r="AH484">
        <v>2</v>
      </c>
      <c r="AI484">
        <v>39270468</v>
      </c>
      <c r="AJ484">
        <v>492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</row>
    <row r="485" spans="1:44" x14ac:dyDescent="0.2">
      <c r="A485">
        <f>ROW(Source!A256)</f>
        <v>256</v>
      </c>
      <c r="B485">
        <v>39270482</v>
      </c>
      <c r="C485">
        <v>39270457</v>
      </c>
      <c r="D485">
        <v>36796564</v>
      </c>
      <c r="E485">
        <v>17</v>
      </c>
      <c r="F485">
        <v>1</v>
      </c>
      <c r="G485">
        <v>1</v>
      </c>
      <c r="H485">
        <v>3</v>
      </c>
      <c r="I485" t="s">
        <v>1306</v>
      </c>
      <c r="J485" t="s">
        <v>3</v>
      </c>
      <c r="K485" t="s">
        <v>1307</v>
      </c>
      <c r="L485">
        <v>1339</v>
      </c>
      <c r="N485">
        <v>1007</v>
      </c>
      <c r="O485" t="s">
        <v>188</v>
      </c>
      <c r="P485" t="s">
        <v>188</v>
      </c>
      <c r="Q485">
        <v>1</v>
      </c>
      <c r="X485">
        <v>1.55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 t="s">
        <v>3</v>
      </c>
      <c r="AG485">
        <v>1.55</v>
      </c>
      <c r="AH485">
        <v>3</v>
      </c>
      <c r="AI485">
        <v>-1</v>
      </c>
      <c r="AJ485" t="s">
        <v>3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</row>
    <row r="486" spans="1:44" x14ac:dyDescent="0.2">
      <c r="A486">
        <f>ROW(Source!A261)</f>
        <v>261</v>
      </c>
      <c r="B486">
        <v>39270490</v>
      </c>
      <c r="C486">
        <v>39270485</v>
      </c>
      <c r="D486">
        <v>37519307</v>
      </c>
      <c r="E486">
        <v>1</v>
      </c>
      <c r="F486">
        <v>1</v>
      </c>
      <c r="G486">
        <v>1</v>
      </c>
      <c r="H486">
        <v>1</v>
      </c>
      <c r="I486" t="s">
        <v>1238</v>
      </c>
      <c r="J486" t="s">
        <v>3</v>
      </c>
      <c r="K486" t="s">
        <v>1239</v>
      </c>
      <c r="L486">
        <v>1191</v>
      </c>
      <c r="N486">
        <v>1013</v>
      </c>
      <c r="O486" t="s">
        <v>878</v>
      </c>
      <c r="P486" t="s">
        <v>878</v>
      </c>
      <c r="Q486">
        <v>1</v>
      </c>
      <c r="X486">
        <v>1.44</v>
      </c>
      <c r="Y486">
        <v>0</v>
      </c>
      <c r="Z486">
        <v>0</v>
      </c>
      <c r="AA486">
        <v>0</v>
      </c>
      <c r="AB486">
        <v>10.210000000000001</v>
      </c>
      <c r="AC486">
        <v>0</v>
      </c>
      <c r="AD486">
        <v>1</v>
      </c>
      <c r="AE486">
        <v>1</v>
      </c>
      <c r="AF486" t="s">
        <v>545</v>
      </c>
      <c r="AG486">
        <v>1.1519999999999999</v>
      </c>
      <c r="AH486">
        <v>2</v>
      </c>
      <c r="AI486">
        <v>39270486</v>
      </c>
      <c r="AJ486">
        <v>494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</row>
    <row r="487" spans="1:44" x14ac:dyDescent="0.2">
      <c r="A487">
        <f>ROW(Source!A261)</f>
        <v>261</v>
      </c>
      <c r="B487">
        <v>39270491</v>
      </c>
      <c r="C487">
        <v>39270485</v>
      </c>
      <c r="D487">
        <v>37515327</v>
      </c>
      <c r="E487">
        <v>1</v>
      </c>
      <c r="F487">
        <v>1</v>
      </c>
      <c r="G487">
        <v>1</v>
      </c>
      <c r="H487">
        <v>1</v>
      </c>
      <c r="I487" t="s">
        <v>1240</v>
      </c>
      <c r="J487" t="s">
        <v>3</v>
      </c>
      <c r="K487" t="s">
        <v>1241</v>
      </c>
      <c r="L487">
        <v>1191</v>
      </c>
      <c r="N487">
        <v>1013</v>
      </c>
      <c r="O487" t="s">
        <v>878</v>
      </c>
      <c r="P487" t="s">
        <v>878</v>
      </c>
      <c r="Q487">
        <v>1</v>
      </c>
      <c r="X487">
        <v>0.36</v>
      </c>
      <c r="Y487">
        <v>0</v>
      </c>
      <c r="Z487">
        <v>0</v>
      </c>
      <c r="AA487">
        <v>0</v>
      </c>
      <c r="AB487">
        <v>16.93</v>
      </c>
      <c r="AC487">
        <v>0</v>
      </c>
      <c r="AD487">
        <v>1</v>
      </c>
      <c r="AE487">
        <v>1</v>
      </c>
      <c r="AF487" t="s">
        <v>545</v>
      </c>
      <c r="AG487">
        <v>0.28799999999999998</v>
      </c>
      <c r="AH487">
        <v>2</v>
      </c>
      <c r="AI487">
        <v>39270487</v>
      </c>
      <c r="AJ487">
        <v>495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</row>
    <row r="488" spans="1:44" x14ac:dyDescent="0.2">
      <c r="A488">
        <f>ROW(Source!A261)</f>
        <v>261</v>
      </c>
      <c r="B488">
        <v>39270492</v>
      </c>
      <c r="C488">
        <v>39270485</v>
      </c>
      <c r="D488">
        <v>37355690</v>
      </c>
      <c r="E488">
        <v>1</v>
      </c>
      <c r="F488">
        <v>1</v>
      </c>
      <c r="G488">
        <v>1</v>
      </c>
      <c r="H488">
        <v>1</v>
      </c>
      <c r="I488" t="s">
        <v>1242</v>
      </c>
      <c r="J488" t="s">
        <v>3</v>
      </c>
      <c r="K488" t="s">
        <v>1243</v>
      </c>
      <c r="L488">
        <v>1191</v>
      </c>
      <c r="N488">
        <v>1013</v>
      </c>
      <c r="O488" t="s">
        <v>878</v>
      </c>
      <c r="P488" t="s">
        <v>878</v>
      </c>
      <c r="Q488">
        <v>1</v>
      </c>
      <c r="X488">
        <v>0.9</v>
      </c>
      <c r="Y488">
        <v>0</v>
      </c>
      <c r="Z488">
        <v>0</v>
      </c>
      <c r="AA488">
        <v>0</v>
      </c>
      <c r="AB488">
        <v>15.49</v>
      </c>
      <c r="AC488">
        <v>0</v>
      </c>
      <c r="AD488">
        <v>1</v>
      </c>
      <c r="AE488">
        <v>1</v>
      </c>
      <c r="AF488" t="s">
        <v>545</v>
      </c>
      <c r="AG488">
        <v>0.72000000000000008</v>
      </c>
      <c r="AH488">
        <v>2</v>
      </c>
      <c r="AI488">
        <v>39270488</v>
      </c>
      <c r="AJ488">
        <v>496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</row>
    <row r="489" spans="1:44" x14ac:dyDescent="0.2">
      <c r="A489">
        <f>ROW(Source!A261)</f>
        <v>261</v>
      </c>
      <c r="B489">
        <v>39270493</v>
      </c>
      <c r="C489">
        <v>39270485</v>
      </c>
      <c r="D489">
        <v>37358467</v>
      </c>
      <c r="E489">
        <v>1</v>
      </c>
      <c r="F489">
        <v>1</v>
      </c>
      <c r="G489">
        <v>1</v>
      </c>
      <c r="H489">
        <v>1</v>
      </c>
      <c r="I489" t="s">
        <v>1244</v>
      </c>
      <c r="J489" t="s">
        <v>3</v>
      </c>
      <c r="K489" t="s">
        <v>1245</v>
      </c>
      <c r="L489">
        <v>1191</v>
      </c>
      <c r="N489">
        <v>1013</v>
      </c>
      <c r="O489" t="s">
        <v>878</v>
      </c>
      <c r="P489" t="s">
        <v>878</v>
      </c>
      <c r="Q489">
        <v>1</v>
      </c>
      <c r="X489">
        <v>0.9</v>
      </c>
      <c r="Y489">
        <v>0</v>
      </c>
      <c r="Z489">
        <v>0</v>
      </c>
      <c r="AA489">
        <v>0</v>
      </c>
      <c r="AB489">
        <v>14.09</v>
      </c>
      <c r="AC489">
        <v>0</v>
      </c>
      <c r="AD489">
        <v>1</v>
      </c>
      <c r="AE489">
        <v>1</v>
      </c>
      <c r="AF489" t="s">
        <v>545</v>
      </c>
      <c r="AG489">
        <v>0.72000000000000008</v>
      </c>
      <c r="AH489">
        <v>2</v>
      </c>
      <c r="AI489">
        <v>39270489</v>
      </c>
      <c r="AJ489">
        <v>497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</row>
    <row r="490" spans="1:44" x14ac:dyDescent="0.2">
      <c r="A490">
        <f>ROW(Source!A262)</f>
        <v>262</v>
      </c>
      <c r="B490">
        <v>39270500</v>
      </c>
      <c r="C490">
        <v>39270494</v>
      </c>
      <c r="D490">
        <v>37520241</v>
      </c>
      <c r="E490">
        <v>1</v>
      </c>
      <c r="F490">
        <v>1</v>
      </c>
      <c r="G490">
        <v>1</v>
      </c>
      <c r="H490">
        <v>1</v>
      </c>
      <c r="I490" t="s">
        <v>1246</v>
      </c>
      <c r="J490" t="s">
        <v>3</v>
      </c>
      <c r="K490" t="s">
        <v>1247</v>
      </c>
      <c r="L490">
        <v>1191</v>
      </c>
      <c r="N490">
        <v>1013</v>
      </c>
      <c r="O490" t="s">
        <v>878</v>
      </c>
      <c r="P490" t="s">
        <v>878</v>
      </c>
      <c r="Q490">
        <v>1</v>
      </c>
      <c r="X490">
        <v>2.16</v>
      </c>
      <c r="Y490">
        <v>0</v>
      </c>
      <c r="Z490">
        <v>0</v>
      </c>
      <c r="AA490">
        <v>0</v>
      </c>
      <c r="AB490">
        <v>12.92</v>
      </c>
      <c r="AC490">
        <v>0</v>
      </c>
      <c r="AD490">
        <v>1</v>
      </c>
      <c r="AE490">
        <v>1</v>
      </c>
      <c r="AF490" t="s">
        <v>545</v>
      </c>
      <c r="AG490">
        <v>1.7280000000000002</v>
      </c>
      <c r="AH490">
        <v>2</v>
      </c>
      <c r="AI490">
        <v>39270495</v>
      </c>
      <c r="AJ490">
        <v>498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</row>
    <row r="491" spans="1:44" x14ac:dyDescent="0.2">
      <c r="A491">
        <f>ROW(Source!A262)</f>
        <v>262</v>
      </c>
      <c r="B491">
        <v>39270501</v>
      </c>
      <c r="C491">
        <v>39270494</v>
      </c>
      <c r="D491">
        <v>37519307</v>
      </c>
      <c r="E491">
        <v>1</v>
      </c>
      <c r="F491">
        <v>1</v>
      </c>
      <c r="G491">
        <v>1</v>
      </c>
      <c r="H491">
        <v>1</v>
      </c>
      <c r="I491" t="s">
        <v>1238</v>
      </c>
      <c r="J491" t="s">
        <v>3</v>
      </c>
      <c r="K491" t="s">
        <v>1239</v>
      </c>
      <c r="L491">
        <v>1191</v>
      </c>
      <c r="N491">
        <v>1013</v>
      </c>
      <c r="O491" t="s">
        <v>878</v>
      </c>
      <c r="P491" t="s">
        <v>878</v>
      </c>
      <c r="Q491">
        <v>1</v>
      </c>
      <c r="X491">
        <v>1.44</v>
      </c>
      <c r="Y491">
        <v>0</v>
      </c>
      <c r="Z491">
        <v>0</v>
      </c>
      <c r="AA491">
        <v>0</v>
      </c>
      <c r="AB491">
        <v>10.210000000000001</v>
      </c>
      <c r="AC491">
        <v>0</v>
      </c>
      <c r="AD491">
        <v>1</v>
      </c>
      <c r="AE491">
        <v>1</v>
      </c>
      <c r="AF491" t="s">
        <v>545</v>
      </c>
      <c r="AG491">
        <v>1.1519999999999999</v>
      </c>
      <c r="AH491">
        <v>2</v>
      </c>
      <c r="AI491">
        <v>39270496</v>
      </c>
      <c r="AJ491">
        <v>499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</row>
    <row r="492" spans="1:44" x14ac:dyDescent="0.2">
      <c r="A492">
        <f>ROW(Source!A262)</f>
        <v>262</v>
      </c>
      <c r="B492">
        <v>39270502</v>
      </c>
      <c r="C492">
        <v>39270494</v>
      </c>
      <c r="D492">
        <v>37515327</v>
      </c>
      <c r="E492">
        <v>1</v>
      </c>
      <c r="F492">
        <v>1</v>
      </c>
      <c r="G492">
        <v>1</v>
      </c>
      <c r="H492">
        <v>1</v>
      </c>
      <c r="I492" t="s">
        <v>1240</v>
      </c>
      <c r="J492" t="s">
        <v>3</v>
      </c>
      <c r="K492" t="s">
        <v>1241</v>
      </c>
      <c r="L492">
        <v>1191</v>
      </c>
      <c r="N492">
        <v>1013</v>
      </c>
      <c r="O492" t="s">
        <v>878</v>
      </c>
      <c r="P492" t="s">
        <v>878</v>
      </c>
      <c r="Q492">
        <v>1</v>
      </c>
      <c r="X492">
        <v>0.72</v>
      </c>
      <c r="Y492">
        <v>0</v>
      </c>
      <c r="Z492">
        <v>0</v>
      </c>
      <c r="AA492">
        <v>0</v>
      </c>
      <c r="AB492">
        <v>16.93</v>
      </c>
      <c r="AC492">
        <v>0</v>
      </c>
      <c r="AD492">
        <v>1</v>
      </c>
      <c r="AE492">
        <v>1</v>
      </c>
      <c r="AF492" t="s">
        <v>545</v>
      </c>
      <c r="AG492">
        <v>0.57599999999999996</v>
      </c>
      <c r="AH492">
        <v>2</v>
      </c>
      <c r="AI492">
        <v>39270497</v>
      </c>
      <c r="AJ492">
        <v>500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</row>
    <row r="493" spans="1:44" x14ac:dyDescent="0.2">
      <c r="A493">
        <f>ROW(Source!A262)</f>
        <v>262</v>
      </c>
      <c r="B493">
        <v>39270503</v>
      </c>
      <c r="C493">
        <v>39270494</v>
      </c>
      <c r="D493">
        <v>37355690</v>
      </c>
      <c r="E493">
        <v>1</v>
      </c>
      <c r="F493">
        <v>1</v>
      </c>
      <c r="G493">
        <v>1</v>
      </c>
      <c r="H493">
        <v>1</v>
      </c>
      <c r="I493" t="s">
        <v>1242</v>
      </c>
      <c r="J493" t="s">
        <v>3</v>
      </c>
      <c r="K493" t="s">
        <v>1243</v>
      </c>
      <c r="L493">
        <v>1191</v>
      </c>
      <c r="N493">
        <v>1013</v>
      </c>
      <c r="O493" t="s">
        <v>878</v>
      </c>
      <c r="P493" t="s">
        <v>878</v>
      </c>
      <c r="Q493">
        <v>1</v>
      </c>
      <c r="X493">
        <v>1.44</v>
      </c>
      <c r="Y493">
        <v>0</v>
      </c>
      <c r="Z493">
        <v>0</v>
      </c>
      <c r="AA493">
        <v>0</v>
      </c>
      <c r="AB493">
        <v>15.49</v>
      </c>
      <c r="AC493">
        <v>0</v>
      </c>
      <c r="AD493">
        <v>1</v>
      </c>
      <c r="AE493">
        <v>1</v>
      </c>
      <c r="AF493" t="s">
        <v>545</v>
      </c>
      <c r="AG493">
        <v>1.1519999999999999</v>
      </c>
      <c r="AH493">
        <v>2</v>
      </c>
      <c r="AI493">
        <v>39270498</v>
      </c>
      <c r="AJ493">
        <v>501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</row>
    <row r="494" spans="1:44" x14ac:dyDescent="0.2">
      <c r="A494">
        <f>ROW(Source!A262)</f>
        <v>262</v>
      </c>
      <c r="B494">
        <v>39270504</v>
      </c>
      <c r="C494">
        <v>39270494</v>
      </c>
      <c r="D494">
        <v>37358467</v>
      </c>
      <c r="E494">
        <v>1</v>
      </c>
      <c r="F494">
        <v>1</v>
      </c>
      <c r="G494">
        <v>1</v>
      </c>
      <c r="H494">
        <v>1</v>
      </c>
      <c r="I494" t="s">
        <v>1244</v>
      </c>
      <c r="J494" t="s">
        <v>3</v>
      </c>
      <c r="K494" t="s">
        <v>1245</v>
      </c>
      <c r="L494">
        <v>1191</v>
      </c>
      <c r="N494">
        <v>1013</v>
      </c>
      <c r="O494" t="s">
        <v>878</v>
      </c>
      <c r="P494" t="s">
        <v>878</v>
      </c>
      <c r="Q494">
        <v>1</v>
      </c>
      <c r="X494">
        <v>1.44</v>
      </c>
      <c r="Y494">
        <v>0</v>
      </c>
      <c r="Z494">
        <v>0</v>
      </c>
      <c r="AA494">
        <v>0</v>
      </c>
      <c r="AB494">
        <v>14.09</v>
      </c>
      <c r="AC494">
        <v>0</v>
      </c>
      <c r="AD494">
        <v>1</v>
      </c>
      <c r="AE494">
        <v>1</v>
      </c>
      <c r="AF494" t="s">
        <v>545</v>
      </c>
      <c r="AG494">
        <v>1.1519999999999999</v>
      </c>
      <c r="AH494">
        <v>2</v>
      </c>
      <c r="AI494">
        <v>39270499</v>
      </c>
      <c r="AJ494">
        <v>502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</row>
    <row r="495" spans="1:44" x14ac:dyDescent="0.2">
      <c r="A495">
        <f>ROW(Source!A263)</f>
        <v>263</v>
      </c>
      <c r="B495">
        <v>39270511</v>
      </c>
      <c r="C495">
        <v>39270505</v>
      </c>
      <c r="D495">
        <v>37520241</v>
      </c>
      <c r="E495">
        <v>1</v>
      </c>
      <c r="F495">
        <v>1</v>
      </c>
      <c r="G495">
        <v>1</v>
      </c>
      <c r="H495">
        <v>1</v>
      </c>
      <c r="I495" t="s">
        <v>1246</v>
      </c>
      <c r="J495" t="s">
        <v>3</v>
      </c>
      <c r="K495" t="s">
        <v>1247</v>
      </c>
      <c r="L495">
        <v>1191</v>
      </c>
      <c r="N495">
        <v>1013</v>
      </c>
      <c r="O495" t="s">
        <v>878</v>
      </c>
      <c r="P495" t="s">
        <v>878</v>
      </c>
      <c r="Q495">
        <v>1</v>
      </c>
      <c r="X495">
        <v>0.93</v>
      </c>
      <c r="Y495">
        <v>0</v>
      </c>
      <c r="Z495">
        <v>0</v>
      </c>
      <c r="AA495">
        <v>0</v>
      </c>
      <c r="AB495">
        <v>12.92</v>
      </c>
      <c r="AC495">
        <v>0</v>
      </c>
      <c r="AD495">
        <v>1</v>
      </c>
      <c r="AE495">
        <v>1</v>
      </c>
      <c r="AF495" t="s">
        <v>545</v>
      </c>
      <c r="AG495">
        <v>0.74400000000000011</v>
      </c>
      <c r="AH495">
        <v>2</v>
      </c>
      <c r="AI495">
        <v>39270506</v>
      </c>
      <c r="AJ495">
        <v>503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</row>
    <row r="496" spans="1:44" x14ac:dyDescent="0.2">
      <c r="A496">
        <f>ROW(Source!A263)</f>
        <v>263</v>
      </c>
      <c r="B496">
        <v>39270512</v>
      </c>
      <c r="C496">
        <v>39270505</v>
      </c>
      <c r="D496">
        <v>37519307</v>
      </c>
      <c r="E496">
        <v>1</v>
      </c>
      <c r="F496">
        <v>1</v>
      </c>
      <c r="G496">
        <v>1</v>
      </c>
      <c r="H496">
        <v>1</v>
      </c>
      <c r="I496" t="s">
        <v>1238</v>
      </c>
      <c r="J496" t="s">
        <v>3</v>
      </c>
      <c r="K496" t="s">
        <v>1239</v>
      </c>
      <c r="L496">
        <v>1191</v>
      </c>
      <c r="N496">
        <v>1013</v>
      </c>
      <c r="O496" t="s">
        <v>878</v>
      </c>
      <c r="P496" t="s">
        <v>878</v>
      </c>
      <c r="Q496">
        <v>1</v>
      </c>
      <c r="X496">
        <v>0.62</v>
      </c>
      <c r="Y496">
        <v>0</v>
      </c>
      <c r="Z496">
        <v>0</v>
      </c>
      <c r="AA496">
        <v>0</v>
      </c>
      <c r="AB496">
        <v>10.210000000000001</v>
      </c>
      <c r="AC496">
        <v>0</v>
      </c>
      <c r="AD496">
        <v>1</v>
      </c>
      <c r="AE496">
        <v>1</v>
      </c>
      <c r="AF496" t="s">
        <v>545</v>
      </c>
      <c r="AG496">
        <v>0.496</v>
      </c>
      <c r="AH496">
        <v>2</v>
      </c>
      <c r="AI496">
        <v>39270507</v>
      </c>
      <c r="AJ496">
        <v>504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</row>
    <row r="497" spans="1:44" x14ac:dyDescent="0.2">
      <c r="A497">
        <f>ROW(Source!A263)</f>
        <v>263</v>
      </c>
      <c r="B497">
        <v>39270513</v>
      </c>
      <c r="C497">
        <v>39270505</v>
      </c>
      <c r="D497">
        <v>37515327</v>
      </c>
      <c r="E497">
        <v>1</v>
      </c>
      <c r="F497">
        <v>1</v>
      </c>
      <c r="G497">
        <v>1</v>
      </c>
      <c r="H497">
        <v>1</v>
      </c>
      <c r="I497" t="s">
        <v>1240</v>
      </c>
      <c r="J497" t="s">
        <v>3</v>
      </c>
      <c r="K497" t="s">
        <v>1241</v>
      </c>
      <c r="L497">
        <v>1191</v>
      </c>
      <c r="N497">
        <v>1013</v>
      </c>
      <c r="O497" t="s">
        <v>878</v>
      </c>
      <c r="P497" t="s">
        <v>878</v>
      </c>
      <c r="Q497">
        <v>1</v>
      </c>
      <c r="X497">
        <v>0.31</v>
      </c>
      <c r="Y497">
        <v>0</v>
      </c>
      <c r="Z497">
        <v>0</v>
      </c>
      <c r="AA497">
        <v>0</v>
      </c>
      <c r="AB497">
        <v>16.93</v>
      </c>
      <c r="AC497">
        <v>0</v>
      </c>
      <c r="AD497">
        <v>1</v>
      </c>
      <c r="AE497">
        <v>1</v>
      </c>
      <c r="AF497" t="s">
        <v>545</v>
      </c>
      <c r="AG497">
        <v>0.248</v>
      </c>
      <c r="AH497">
        <v>2</v>
      </c>
      <c r="AI497">
        <v>39270508</v>
      </c>
      <c r="AJ497">
        <v>505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</row>
    <row r="498" spans="1:44" x14ac:dyDescent="0.2">
      <c r="A498">
        <f>ROW(Source!A263)</f>
        <v>263</v>
      </c>
      <c r="B498">
        <v>39270514</v>
      </c>
      <c r="C498">
        <v>39270505</v>
      </c>
      <c r="D498">
        <v>37355690</v>
      </c>
      <c r="E498">
        <v>1</v>
      </c>
      <c r="F498">
        <v>1</v>
      </c>
      <c r="G498">
        <v>1</v>
      </c>
      <c r="H498">
        <v>1</v>
      </c>
      <c r="I498" t="s">
        <v>1242</v>
      </c>
      <c r="J498" t="s">
        <v>3</v>
      </c>
      <c r="K498" t="s">
        <v>1243</v>
      </c>
      <c r="L498">
        <v>1191</v>
      </c>
      <c r="N498">
        <v>1013</v>
      </c>
      <c r="O498" t="s">
        <v>878</v>
      </c>
      <c r="P498" t="s">
        <v>878</v>
      </c>
      <c r="Q498">
        <v>1</v>
      </c>
      <c r="X498">
        <v>0.62</v>
      </c>
      <c r="Y498">
        <v>0</v>
      </c>
      <c r="Z498">
        <v>0</v>
      </c>
      <c r="AA498">
        <v>0</v>
      </c>
      <c r="AB498">
        <v>15.49</v>
      </c>
      <c r="AC498">
        <v>0</v>
      </c>
      <c r="AD498">
        <v>1</v>
      </c>
      <c r="AE498">
        <v>1</v>
      </c>
      <c r="AF498" t="s">
        <v>545</v>
      </c>
      <c r="AG498">
        <v>0.496</v>
      </c>
      <c r="AH498">
        <v>2</v>
      </c>
      <c r="AI498">
        <v>39270509</v>
      </c>
      <c r="AJ498">
        <v>506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</row>
    <row r="499" spans="1:44" x14ac:dyDescent="0.2">
      <c r="A499">
        <f>ROW(Source!A263)</f>
        <v>263</v>
      </c>
      <c r="B499">
        <v>39270515</v>
      </c>
      <c r="C499">
        <v>39270505</v>
      </c>
      <c r="D499">
        <v>37358467</v>
      </c>
      <c r="E499">
        <v>1</v>
      </c>
      <c r="F499">
        <v>1</v>
      </c>
      <c r="G499">
        <v>1</v>
      </c>
      <c r="H499">
        <v>1</v>
      </c>
      <c r="I499" t="s">
        <v>1244</v>
      </c>
      <c r="J499" t="s">
        <v>3</v>
      </c>
      <c r="K499" t="s">
        <v>1245</v>
      </c>
      <c r="L499">
        <v>1191</v>
      </c>
      <c r="N499">
        <v>1013</v>
      </c>
      <c r="O499" t="s">
        <v>878</v>
      </c>
      <c r="P499" t="s">
        <v>878</v>
      </c>
      <c r="Q499">
        <v>1</v>
      </c>
      <c r="X499">
        <v>0.62</v>
      </c>
      <c r="Y499">
        <v>0</v>
      </c>
      <c r="Z499">
        <v>0</v>
      </c>
      <c r="AA499">
        <v>0</v>
      </c>
      <c r="AB499">
        <v>14.09</v>
      </c>
      <c r="AC499">
        <v>0</v>
      </c>
      <c r="AD499">
        <v>1</v>
      </c>
      <c r="AE499">
        <v>1</v>
      </c>
      <c r="AF499" t="s">
        <v>545</v>
      </c>
      <c r="AG499">
        <v>0.496</v>
      </c>
      <c r="AH499">
        <v>2</v>
      </c>
      <c r="AI499">
        <v>39270510</v>
      </c>
      <c r="AJ499">
        <v>507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</row>
    <row r="500" spans="1:44" x14ac:dyDescent="0.2">
      <c r="A500">
        <f>ROW(Source!A264)</f>
        <v>264</v>
      </c>
      <c r="B500">
        <v>39270522</v>
      </c>
      <c r="C500">
        <v>39270516</v>
      </c>
      <c r="D500">
        <v>37520241</v>
      </c>
      <c r="E500">
        <v>1</v>
      </c>
      <c r="F500">
        <v>1</v>
      </c>
      <c r="G500">
        <v>1</v>
      </c>
      <c r="H500">
        <v>1</v>
      </c>
      <c r="I500" t="s">
        <v>1246</v>
      </c>
      <c r="J500" t="s">
        <v>3</v>
      </c>
      <c r="K500" t="s">
        <v>1247</v>
      </c>
      <c r="L500">
        <v>1191</v>
      </c>
      <c r="N500">
        <v>1013</v>
      </c>
      <c r="O500" t="s">
        <v>878</v>
      </c>
      <c r="P500" t="s">
        <v>878</v>
      </c>
      <c r="Q500">
        <v>1</v>
      </c>
      <c r="X500">
        <v>1.86</v>
      </c>
      <c r="Y500">
        <v>0</v>
      </c>
      <c r="Z500">
        <v>0</v>
      </c>
      <c r="AA500">
        <v>0</v>
      </c>
      <c r="AB500">
        <v>12.92</v>
      </c>
      <c r="AC500">
        <v>0</v>
      </c>
      <c r="AD500">
        <v>1</v>
      </c>
      <c r="AE500">
        <v>1</v>
      </c>
      <c r="AF500" t="s">
        <v>545</v>
      </c>
      <c r="AG500">
        <v>1.4880000000000002</v>
      </c>
      <c r="AH500">
        <v>2</v>
      </c>
      <c r="AI500">
        <v>39270517</v>
      </c>
      <c r="AJ500">
        <v>508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</row>
    <row r="501" spans="1:44" x14ac:dyDescent="0.2">
      <c r="A501">
        <f>ROW(Source!A264)</f>
        <v>264</v>
      </c>
      <c r="B501">
        <v>39270523</v>
      </c>
      <c r="C501">
        <v>39270516</v>
      </c>
      <c r="D501">
        <v>37519307</v>
      </c>
      <c r="E501">
        <v>1</v>
      </c>
      <c r="F501">
        <v>1</v>
      </c>
      <c r="G501">
        <v>1</v>
      </c>
      <c r="H501">
        <v>1</v>
      </c>
      <c r="I501" t="s">
        <v>1238</v>
      </c>
      <c r="J501" t="s">
        <v>3</v>
      </c>
      <c r="K501" t="s">
        <v>1239</v>
      </c>
      <c r="L501">
        <v>1191</v>
      </c>
      <c r="N501">
        <v>1013</v>
      </c>
      <c r="O501" t="s">
        <v>878</v>
      </c>
      <c r="P501" t="s">
        <v>878</v>
      </c>
      <c r="Q501">
        <v>1</v>
      </c>
      <c r="X501">
        <v>1.24</v>
      </c>
      <c r="Y501">
        <v>0</v>
      </c>
      <c r="Z501">
        <v>0</v>
      </c>
      <c r="AA501">
        <v>0</v>
      </c>
      <c r="AB501">
        <v>10.210000000000001</v>
      </c>
      <c r="AC501">
        <v>0</v>
      </c>
      <c r="AD501">
        <v>1</v>
      </c>
      <c r="AE501">
        <v>1</v>
      </c>
      <c r="AF501" t="s">
        <v>545</v>
      </c>
      <c r="AG501">
        <v>0.99199999999999999</v>
      </c>
      <c r="AH501">
        <v>2</v>
      </c>
      <c r="AI501">
        <v>39270518</v>
      </c>
      <c r="AJ501">
        <v>509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</row>
    <row r="502" spans="1:44" x14ac:dyDescent="0.2">
      <c r="A502">
        <f>ROW(Source!A264)</f>
        <v>264</v>
      </c>
      <c r="B502">
        <v>39270524</v>
      </c>
      <c r="C502">
        <v>39270516</v>
      </c>
      <c r="D502">
        <v>37515327</v>
      </c>
      <c r="E502">
        <v>1</v>
      </c>
      <c r="F502">
        <v>1</v>
      </c>
      <c r="G502">
        <v>1</v>
      </c>
      <c r="H502">
        <v>1</v>
      </c>
      <c r="I502" t="s">
        <v>1240</v>
      </c>
      <c r="J502" t="s">
        <v>3</v>
      </c>
      <c r="K502" t="s">
        <v>1241</v>
      </c>
      <c r="L502">
        <v>1191</v>
      </c>
      <c r="N502">
        <v>1013</v>
      </c>
      <c r="O502" t="s">
        <v>878</v>
      </c>
      <c r="P502" t="s">
        <v>878</v>
      </c>
      <c r="Q502">
        <v>1</v>
      </c>
      <c r="X502">
        <v>0.62</v>
      </c>
      <c r="Y502">
        <v>0</v>
      </c>
      <c r="Z502">
        <v>0</v>
      </c>
      <c r="AA502">
        <v>0</v>
      </c>
      <c r="AB502">
        <v>16.93</v>
      </c>
      <c r="AC502">
        <v>0</v>
      </c>
      <c r="AD502">
        <v>1</v>
      </c>
      <c r="AE502">
        <v>1</v>
      </c>
      <c r="AF502" t="s">
        <v>545</v>
      </c>
      <c r="AG502">
        <v>0.496</v>
      </c>
      <c r="AH502">
        <v>2</v>
      </c>
      <c r="AI502">
        <v>39270519</v>
      </c>
      <c r="AJ502">
        <v>510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</row>
    <row r="503" spans="1:44" x14ac:dyDescent="0.2">
      <c r="A503">
        <f>ROW(Source!A264)</f>
        <v>264</v>
      </c>
      <c r="B503">
        <v>39270525</v>
      </c>
      <c r="C503">
        <v>39270516</v>
      </c>
      <c r="D503">
        <v>37355690</v>
      </c>
      <c r="E503">
        <v>1</v>
      </c>
      <c r="F503">
        <v>1</v>
      </c>
      <c r="G503">
        <v>1</v>
      </c>
      <c r="H503">
        <v>1</v>
      </c>
      <c r="I503" t="s">
        <v>1242</v>
      </c>
      <c r="J503" t="s">
        <v>3</v>
      </c>
      <c r="K503" t="s">
        <v>1243</v>
      </c>
      <c r="L503">
        <v>1191</v>
      </c>
      <c r="N503">
        <v>1013</v>
      </c>
      <c r="O503" t="s">
        <v>878</v>
      </c>
      <c r="P503" t="s">
        <v>878</v>
      </c>
      <c r="Q503">
        <v>1</v>
      </c>
      <c r="X503">
        <v>1.24</v>
      </c>
      <c r="Y503">
        <v>0</v>
      </c>
      <c r="Z503">
        <v>0</v>
      </c>
      <c r="AA503">
        <v>0</v>
      </c>
      <c r="AB503">
        <v>15.49</v>
      </c>
      <c r="AC503">
        <v>0</v>
      </c>
      <c r="AD503">
        <v>1</v>
      </c>
      <c r="AE503">
        <v>1</v>
      </c>
      <c r="AF503" t="s">
        <v>545</v>
      </c>
      <c r="AG503">
        <v>0.99199999999999999</v>
      </c>
      <c r="AH503">
        <v>2</v>
      </c>
      <c r="AI503">
        <v>39270520</v>
      </c>
      <c r="AJ503">
        <v>511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</row>
    <row r="504" spans="1:44" x14ac:dyDescent="0.2">
      <c r="A504">
        <f>ROW(Source!A264)</f>
        <v>264</v>
      </c>
      <c r="B504">
        <v>39270526</v>
      </c>
      <c r="C504">
        <v>39270516</v>
      </c>
      <c r="D504">
        <v>37358467</v>
      </c>
      <c r="E504">
        <v>1</v>
      </c>
      <c r="F504">
        <v>1</v>
      </c>
      <c r="G504">
        <v>1</v>
      </c>
      <c r="H504">
        <v>1</v>
      </c>
      <c r="I504" t="s">
        <v>1244</v>
      </c>
      <c r="J504" t="s">
        <v>3</v>
      </c>
      <c r="K504" t="s">
        <v>1245</v>
      </c>
      <c r="L504">
        <v>1191</v>
      </c>
      <c r="N504">
        <v>1013</v>
      </c>
      <c r="O504" t="s">
        <v>878</v>
      </c>
      <c r="P504" t="s">
        <v>878</v>
      </c>
      <c r="Q504">
        <v>1</v>
      </c>
      <c r="X504">
        <v>1.24</v>
      </c>
      <c r="Y504">
        <v>0</v>
      </c>
      <c r="Z504">
        <v>0</v>
      </c>
      <c r="AA504">
        <v>0</v>
      </c>
      <c r="AB504">
        <v>14.09</v>
      </c>
      <c r="AC504">
        <v>0</v>
      </c>
      <c r="AD504">
        <v>1</v>
      </c>
      <c r="AE504">
        <v>1</v>
      </c>
      <c r="AF504" t="s">
        <v>545</v>
      </c>
      <c r="AG504">
        <v>0.99199999999999999</v>
      </c>
      <c r="AH504">
        <v>2</v>
      </c>
      <c r="AI504">
        <v>39270521</v>
      </c>
      <c r="AJ504">
        <v>512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</row>
    <row r="505" spans="1:44" x14ac:dyDescent="0.2">
      <c r="A505">
        <f>ROW(Source!A265)</f>
        <v>265</v>
      </c>
      <c r="B505">
        <v>39270533</v>
      </c>
      <c r="C505">
        <v>39270527</v>
      </c>
      <c r="D505">
        <v>37520241</v>
      </c>
      <c r="E505">
        <v>1</v>
      </c>
      <c r="F505">
        <v>1</v>
      </c>
      <c r="G505">
        <v>1</v>
      </c>
      <c r="H505">
        <v>1</v>
      </c>
      <c r="I505" t="s">
        <v>1246</v>
      </c>
      <c r="J505" t="s">
        <v>3</v>
      </c>
      <c r="K505" t="s">
        <v>1247</v>
      </c>
      <c r="L505">
        <v>1191</v>
      </c>
      <c r="N505">
        <v>1013</v>
      </c>
      <c r="O505" t="s">
        <v>878</v>
      </c>
      <c r="P505" t="s">
        <v>878</v>
      </c>
      <c r="Q505">
        <v>1</v>
      </c>
      <c r="X505">
        <v>3.16</v>
      </c>
      <c r="Y505">
        <v>0</v>
      </c>
      <c r="Z505">
        <v>0</v>
      </c>
      <c r="AA505">
        <v>0</v>
      </c>
      <c r="AB505">
        <v>12.92</v>
      </c>
      <c r="AC505">
        <v>0</v>
      </c>
      <c r="AD505">
        <v>1</v>
      </c>
      <c r="AE505">
        <v>1</v>
      </c>
      <c r="AF505" t="s">
        <v>545</v>
      </c>
      <c r="AG505">
        <v>2.5280000000000005</v>
      </c>
      <c r="AH505">
        <v>2</v>
      </c>
      <c r="AI505">
        <v>39270528</v>
      </c>
      <c r="AJ505">
        <v>513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</row>
    <row r="506" spans="1:44" x14ac:dyDescent="0.2">
      <c r="A506">
        <f>ROW(Source!A265)</f>
        <v>265</v>
      </c>
      <c r="B506">
        <v>39270534</v>
      </c>
      <c r="C506">
        <v>39270527</v>
      </c>
      <c r="D506">
        <v>37519307</v>
      </c>
      <c r="E506">
        <v>1</v>
      </c>
      <c r="F506">
        <v>1</v>
      </c>
      <c r="G506">
        <v>1</v>
      </c>
      <c r="H506">
        <v>1</v>
      </c>
      <c r="I506" t="s">
        <v>1238</v>
      </c>
      <c r="J506" t="s">
        <v>3</v>
      </c>
      <c r="K506" t="s">
        <v>1239</v>
      </c>
      <c r="L506">
        <v>1191</v>
      </c>
      <c r="N506">
        <v>1013</v>
      </c>
      <c r="O506" t="s">
        <v>878</v>
      </c>
      <c r="P506" t="s">
        <v>878</v>
      </c>
      <c r="Q506">
        <v>1</v>
      </c>
      <c r="X506">
        <v>2.11</v>
      </c>
      <c r="Y506">
        <v>0</v>
      </c>
      <c r="Z506">
        <v>0</v>
      </c>
      <c r="AA506">
        <v>0</v>
      </c>
      <c r="AB506">
        <v>10.210000000000001</v>
      </c>
      <c r="AC506">
        <v>0</v>
      </c>
      <c r="AD506">
        <v>1</v>
      </c>
      <c r="AE506">
        <v>1</v>
      </c>
      <c r="AF506" t="s">
        <v>545</v>
      </c>
      <c r="AG506">
        <v>1.6879999999999999</v>
      </c>
      <c r="AH506">
        <v>2</v>
      </c>
      <c r="AI506">
        <v>39270529</v>
      </c>
      <c r="AJ506">
        <v>514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</row>
    <row r="507" spans="1:44" x14ac:dyDescent="0.2">
      <c r="A507">
        <f>ROW(Source!A265)</f>
        <v>265</v>
      </c>
      <c r="B507">
        <v>39270535</v>
      </c>
      <c r="C507">
        <v>39270527</v>
      </c>
      <c r="D507">
        <v>37515327</v>
      </c>
      <c r="E507">
        <v>1</v>
      </c>
      <c r="F507">
        <v>1</v>
      </c>
      <c r="G507">
        <v>1</v>
      </c>
      <c r="H507">
        <v>1</v>
      </c>
      <c r="I507" t="s">
        <v>1240</v>
      </c>
      <c r="J507" t="s">
        <v>3</v>
      </c>
      <c r="K507" t="s">
        <v>1241</v>
      </c>
      <c r="L507">
        <v>1191</v>
      </c>
      <c r="N507">
        <v>1013</v>
      </c>
      <c r="O507" t="s">
        <v>878</v>
      </c>
      <c r="P507" t="s">
        <v>878</v>
      </c>
      <c r="Q507">
        <v>1</v>
      </c>
      <c r="X507">
        <v>1.05</v>
      </c>
      <c r="Y507">
        <v>0</v>
      </c>
      <c r="Z507">
        <v>0</v>
      </c>
      <c r="AA507">
        <v>0</v>
      </c>
      <c r="AB507">
        <v>16.93</v>
      </c>
      <c r="AC507">
        <v>0</v>
      </c>
      <c r="AD507">
        <v>1</v>
      </c>
      <c r="AE507">
        <v>1</v>
      </c>
      <c r="AF507" t="s">
        <v>545</v>
      </c>
      <c r="AG507">
        <v>0.84000000000000008</v>
      </c>
      <c r="AH507">
        <v>2</v>
      </c>
      <c r="AI507">
        <v>39270530</v>
      </c>
      <c r="AJ507">
        <v>515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</row>
    <row r="508" spans="1:44" x14ac:dyDescent="0.2">
      <c r="A508">
        <f>ROW(Source!A265)</f>
        <v>265</v>
      </c>
      <c r="B508">
        <v>39270536</v>
      </c>
      <c r="C508">
        <v>39270527</v>
      </c>
      <c r="D508">
        <v>37355690</v>
      </c>
      <c r="E508">
        <v>1</v>
      </c>
      <c r="F508">
        <v>1</v>
      </c>
      <c r="G508">
        <v>1</v>
      </c>
      <c r="H508">
        <v>1</v>
      </c>
      <c r="I508" t="s">
        <v>1242</v>
      </c>
      <c r="J508" t="s">
        <v>3</v>
      </c>
      <c r="K508" t="s">
        <v>1243</v>
      </c>
      <c r="L508">
        <v>1191</v>
      </c>
      <c r="N508">
        <v>1013</v>
      </c>
      <c r="O508" t="s">
        <v>878</v>
      </c>
      <c r="P508" t="s">
        <v>878</v>
      </c>
      <c r="Q508">
        <v>1</v>
      </c>
      <c r="X508">
        <v>2.11</v>
      </c>
      <c r="Y508">
        <v>0</v>
      </c>
      <c r="Z508">
        <v>0</v>
      </c>
      <c r="AA508">
        <v>0</v>
      </c>
      <c r="AB508">
        <v>15.49</v>
      </c>
      <c r="AC508">
        <v>0</v>
      </c>
      <c r="AD508">
        <v>1</v>
      </c>
      <c r="AE508">
        <v>1</v>
      </c>
      <c r="AF508" t="s">
        <v>545</v>
      </c>
      <c r="AG508">
        <v>1.6879999999999999</v>
      </c>
      <c r="AH508">
        <v>2</v>
      </c>
      <c r="AI508">
        <v>39270531</v>
      </c>
      <c r="AJ508">
        <v>516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</row>
    <row r="509" spans="1:44" x14ac:dyDescent="0.2">
      <c r="A509">
        <f>ROW(Source!A265)</f>
        <v>265</v>
      </c>
      <c r="B509">
        <v>39270537</v>
      </c>
      <c r="C509">
        <v>39270527</v>
      </c>
      <c r="D509">
        <v>37358467</v>
      </c>
      <c r="E509">
        <v>1</v>
      </c>
      <c r="F509">
        <v>1</v>
      </c>
      <c r="G509">
        <v>1</v>
      </c>
      <c r="H509">
        <v>1</v>
      </c>
      <c r="I509" t="s">
        <v>1244</v>
      </c>
      <c r="J509" t="s">
        <v>3</v>
      </c>
      <c r="K509" t="s">
        <v>1245</v>
      </c>
      <c r="L509">
        <v>1191</v>
      </c>
      <c r="N509">
        <v>1013</v>
      </c>
      <c r="O509" t="s">
        <v>878</v>
      </c>
      <c r="P509" t="s">
        <v>878</v>
      </c>
      <c r="Q509">
        <v>1</v>
      </c>
      <c r="X509">
        <v>2.11</v>
      </c>
      <c r="Y509">
        <v>0</v>
      </c>
      <c r="Z509">
        <v>0</v>
      </c>
      <c r="AA509">
        <v>0</v>
      </c>
      <c r="AB509">
        <v>14.09</v>
      </c>
      <c r="AC509">
        <v>0</v>
      </c>
      <c r="AD509">
        <v>1</v>
      </c>
      <c r="AE509">
        <v>1</v>
      </c>
      <c r="AF509" t="s">
        <v>545</v>
      </c>
      <c r="AG509">
        <v>1.6879999999999999</v>
      </c>
      <c r="AH509">
        <v>2</v>
      </c>
      <c r="AI509">
        <v>39270532</v>
      </c>
      <c r="AJ509">
        <v>517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</row>
    <row r="510" spans="1:44" x14ac:dyDescent="0.2">
      <c r="A510">
        <f>ROW(Source!A266)</f>
        <v>266</v>
      </c>
      <c r="B510">
        <v>39270544</v>
      </c>
      <c r="C510">
        <v>39270538</v>
      </c>
      <c r="D510">
        <v>37520241</v>
      </c>
      <c r="E510">
        <v>1</v>
      </c>
      <c r="F510">
        <v>1</v>
      </c>
      <c r="G510">
        <v>1</v>
      </c>
      <c r="H510">
        <v>1</v>
      </c>
      <c r="I510" t="s">
        <v>1246</v>
      </c>
      <c r="J510" t="s">
        <v>3</v>
      </c>
      <c r="K510" t="s">
        <v>1247</v>
      </c>
      <c r="L510">
        <v>1191</v>
      </c>
      <c r="N510">
        <v>1013</v>
      </c>
      <c r="O510" t="s">
        <v>878</v>
      </c>
      <c r="P510" t="s">
        <v>878</v>
      </c>
      <c r="Q510">
        <v>1</v>
      </c>
      <c r="X510">
        <v>0.28999999999999998</v>
      </c>
      <c r="Y510">
        <v>0</v>
      </c>
      <c r="Z510">
        <v>0</v>
      </c>
      <c r="AA510">
        <v>0</v>
      </c>
      <c r="AB510">
        <v>12.92</v>
      </c>
      <c r="AC510">
        <v>0</v>
      </c>
      <c r="AD510">
        <v>1</v>
      </c>
      <c r="AE510">
        <v>1</v>
      </c>
      <c r="AF510" t="s">
        <v>545</v>
      </c>
      <c r="AG510">
        <v>0.23199999999999998</v>
      </c>
      <c r="AH510">
        <v>2</v>
      </c>
      <c r="AI510">
        <v>39270539</v>
      </c>
      <c r="AJ510">
        <v>518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</row>
    <row r="511" spans="1:44" x14ac:dyDescent="0.2">
      <c r="A511">
        <f>ROW(Source!A266)</f>
        <v>266</v>
      </c>
      <c r="B511">
        <v>39270545</v>
      </c>
      <c r="C511">
        <v>39270538</v>
      </c>
      <c r="D511">
        <v>37519307</v>
      </c>
      <c r="E511">
        <v>1</v>
      </c>
      <c r="F511">
        <v>1</v>
      </c>
      <c r="G511">
        <v>1</v>
      </c>
      <c r="H511">
        <v>1</v>
      </c>
      <c r="I511" t="s">
        <v>1238</v>
      </c>
      <c r="J511" t="s">
        <v>3</v>
      </c>
      <c r="K511" t="s">
        <v>1239</v>
      </c>
      <c r="L511">
        <v>1191</v>
      </c>
      <c r="N511">
        <v>1013</v>
      </c>
      <c r="O511" t="s">
        <v>878</v>
      </c>
      <c r="P511" t="s">
        <v>878</v>
      </c>
      <c r="Q511">
        <v>1</v>
      </c>
      <c r="X511">
        <v>0.86</v>
      </c>
      <c r="Y511">
        <v>0</v>
      </c>
      <c r="Z511">
        <v>0</v>
      </c>
      <c r="AA511">
        <v>0</v>
      </c>
      <c r="AB511">
        <v>10.210000000000001</v>
      </c>
      <c r="AC511">
        <v>0</v>
      </c>
      <c r="AD511">
        <v>1</v>
      </c>
      <c r="AE511">
        <v>1</v>
      </c>
      <c r="AF511" t="s">
        <v>545</v>
      </c>
      <c r="AG511">
        <v>0.68800000000000006</v>
      </c>
      <c r="AH511">
        <v>2</v>
      </c>
      <c r="AI511">
        <v>39270540</v>
      </c>
      <c r="AJ511">
        <v>519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</row>
    <row r="512" spans="1:44" x14ac:dyDescent="0.2">
      <c r="A512">
        <f>ROW(Source!A266)</f>
        <v>266</v>
      </c>
      <c r="B512">
        <v>39270546</v>
      </c>
      <c r="C512">
        <v>39270538</v>
      </c>
      <c r="D512">
        <v>37515327</v>
      </c>
      <c r="E512">
        <v>1</v>
      </c>
      <c r="F512">
        <v>1</v>
      </c>
      <c r="G512">
        <v>1</v>
      </c>
      <c r="H512">
        <v>1</v>
      </c>
      <c r="I512" t="s">
        <v>1240</v>
      </c>
      <c r="J512" t="s">
        <v>3</v>
      </c>
      <c r="K512" t="s">
        <v>1241</v>
      </c>
      <c r="L512">
        <v>1191</v>
      </c>
      <c r="N512">
        <v>1013</v>
      </c>
      <c r="O512" t="s">
        <v>878</v>
      </c>
      <c r="P512" t="s">
        <v>878</v>
      </c>
      <c r="Q512">
        <v>1</v>
      </c>
      <c r="X512">
        <v>0.28999999999999998</v>
      </c>
      <c r="Y512">
        <v>0</v>
      </c>
      <c r="Z512">
        <v>0</v>
      </c>
      <c r="AA512">
        <v>0</v>
      </c>
      <c r="AB512">
        <v>16.93</v>
      </c>
      <c r="AC512">
        <v>0</v>
      </c>
      <c r="AD512">
        <v>1</v>
      </c>
      <c r="AE512">
        <v>1</v>
      </c>
      <c r="AF512" t="s">
        <v>545</v>
      </c>
      <c r="AG512">
        <v>0.23199999999999998</v>
      </c>
      <c r="AH512">
        <v>2</v>
      </c>
      <c r="AI512">
        <v>39270541</v>
      </c>
      <c r="AJ512">
        <v>520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</row>
    <row r="513" spans="1:44" x14ac:dyDescent="0.2">
      <c r="A513">
        <f>ROW(Source!A266)</f>
        <v>266</v>
      </c>
      <c r="B513">
        <v>39270547</v>
      </c>
      <c r="C513">
        <v>39270538</v>
      </c>
      <c r="D513">
        <v>37355690</v>
      </c>
      <c r="E513">
        <v>1</v>
      </c>
      <c r="F513">
        <v>1</v>
      </c>
      <c r="G513">
        <v>1</v>
      </c>
      <c r="H513">
        <v>1</v>
      </c>
      <c r="I513" t="s">
        <v>1242</v>
      </c>
      <c r="J513" t="s">
        <v>3</v>
      </c>
      <c r="K513" t="s">
        <v>1243</v>
      </c>
      <c r="L513">
        <v>1191</v>
      </c>
      <c r="N513">
        <v>1013</v>
      </c>
      <c r="O513" t="s">
        <v>878</v>
      </c>
      <c r="P513" t="s">
        <v>878</v>
      </c>
      <c r="Q513">
        <v>1</v>
      </c>
      <c r="X513">
        <v>0.72</v>
      </c>
      <c r="Y513">
        <v>0</v>
      </c>
      <c r="Z513">
        <v>0</v>
      </c>
      <c r="AA513">
        <v>0</v>
      </c>
      <c r="AB513">
        <v>15.49</v>
      </c>
      <c r="AC513">
        <v>0</v>
      </c>
      <c r="AD513">
        <v>1</v>
      </c>
      <c r="AE513">
        <v>1</v>
      </c>
      <c r="AF513" t="s">
        <v>545</v>
      </c>
      <c r="AG513">
        <v>0.57599999999999996</v>
      </c>
      <c r="AH513">
        <v>2</v>
      </c>
      <c r="AI513">
        <v>39270542</v>
      </c>
      <c r="AJ513">
        <v>521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</row>
    <row r="514" spans="1:44" x14ac:dyDescent="0.2">
      <c r="A514">
        <f>ROW(Source!A266)</f>
        <v>266</v>
      </c>
      <c r="B514">
        <v>39270548</v>
      </c>
      <c r="C514">
        <v>39270538</v>
      </c>
      <c r="D514">
        <v>37515375</v>
      </c>
      <c r="E514">
        <v>1</v>
      </c>
      <c r="F514">
        <v>1</v>
      </c>
      <c r="G514">
        <v>1</v>
      </c>
      <c r="H514">
        <v>1</v>
      </c>
      <c r="I514" t="s">
        <v>1248</v>
      </c>
      <c r="J514" t="s">
        <v>3</v>
      </c>
      <c r="K514" t="s">
        <v>1249</v>
      </c>
      <c r="L514">
        <v>1191</v>
      </c>
      <c r="N514">
        <v>1013</v>
      </c>
      <c r="O514" t="s">
        <v>878</v>
      </c>
      <c r="P514" t="s">
        <v>878</v>
      </c>
      <c r="Q514">
        <v>1</v>
      </c>
      <c r="X514">
        <v>0.72</v>
      </c>
      <c r="Y514">
        <v>0</v>
      </c>
      <c r="Z514">
        <v>0</v>
      </c>
      <c r="AA514">
        <v>0</v>
      </c>
      <c r="AB514">
        <v>12.69</v>
      </c>
      <c r="AC514">
        <v>0</v>
      </c>
      <c r="AD514">
        <v>1</v>
      </c>
      <c r="AE514">
        <v>1</v>
      </c>
      <c r="AF514" t="s">
        <v>545</v>
      </c>
      <c r="AG514">
        <v>0.57599999999999996</v>
      </c>
      <c r="AH514">
        <v>2</v>
      </c>
      <c r="AI514">
        <v>39270543</v>
      </c>
      <c r="AJ514">
        <v>522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</row>
    <row r="515" spans="1:44" x14ac:dyDescent="0.2">
      <c r="A515">
        <f>ROW(Source!A267)</f>
        <v>267</v>
      </c>
      <c r="B515">
        <v>39270552</v>
      </c>
      <c r="C515">
        <v>39270549</v>
      </c>
      <c r="D515">
        <v>37519679</v>
      </c>
      <c r="E515">
        <v>1</v>
      </c>
      <c r="F515">
        <v>1</v>
      </c>
      <c r="G515">
        <v>1</v>
      </c>
      <c r="H515">
        <v>1</v>
      </c>
      <c r="I515" t="s">
        <v>1138</v>
      </c>
      <c r="J515" t="s">
        <v>3</v>
      </c>
      <c r="K515" t="s">
        <v>1139</v>
      </c>
      <c r="L515">
        <v>1191</v>
      </c>
      <c r="N515">
        <v>1013</v>
      </c>
      <c r="O515" t="s">
        <v>878</v>
      </c>
      <c r="P515" t="s">
        <v>878</v>
      </c>
      <c r="Q515">
        <v>1</v>
      </c>
      <c r="X515">
        <v>0.97</v>
      </c>
      <c r="Y515">
        <v>0</v>
      </c>
      <c r="Z515">
        <v>0</v>
      </c>
      <c r="AA515">
        <v>0</v>
      </c>
      <c r="AB515">
        <v>12.92</v>
      </c>
      <c r="AC515">
        <v>0</v>
      </c>
      <c r="AD515">
        <v>1</v>
      </c>
      <c r="AE515">
        <v>1</v>
      </c>
      <c r="AF515" t="s">
        <v>545</v>
      </c>
      <c r="AG515">
        <v>0.77600000000000002</v>
      </c>
      <c r="AH515">
        <v>2</v>
      </c>
      <c r="AI515">
        <v>39270550</v>
      </c>
      <c r="AJ515">
        <v>523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</row>
    <row r="516" spans="1:44" x14ac:dyDescent="0.2">
      <c r="A516">
        <f>ROW(Source!A267)</f>
        <v>267</v>
      </c>
      <c r="B516">
        <v>39270553</v>
      </c>
      <c r="C516">
        <v>39270549</v>
      </c>
      <c r="D516">
        <v>37519307</v>
      </c>
      <c r="E516">
        <v>1</v>
      </c>
      <c r="F516">
        <v>1</v>
      </c>
      <c r="G516">
        <v>1</v>
      </c>
      <c r="H516">
        <v>1</v>
      </c>
      <c r="I516" t="s">
        <v>1238</v>
      </c>
      <c r="J516" t="s">
        <v>3</v>
      </c>
      <c r="K516" t="s">
        <v>1239</v>
      </c>
      <c r="L516">
        <v>1191</v>
      </c>
      <c r="N516">
        <v>1013</v>
      </c>
      <c r="O516" t="s">
        <v>878</v>
      </c>
      <c r="P516" t="s">
        <v>878</v>
      </c>
      <c r="Q516">
        <v>1</v>
      </c>
      <c r="X516">
        <v>1.46</v>
      </c>
      <c r="Y516">
        <v>0</v>
      </c>
      <c r="Z516">
        <v>0</v>
      </c>
      <c r="AA516">
        <v>0</v>
      </c>
      <c r="AB516">
        <v>10.210000000000001</v>
      </c>
      <c r="AC516">
        <v>0</v>
      </c>
      <c r="AD516">
        <v>1</v>
      </c>
      <c r="AE516">
        <v>1</v>
      </c>
      <c r="AF516" t="s">
        <v>545</v>
      </c>
      <c r="AG516">
        <v>1.1679999999999999</v>
      </c>
      <c r="AH516">
        <v>2</v>
      </c>
      <c r="AI516">
        <v>39270551</v>
      </c>
      <c r="AJ516">
        <v>524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</row>
    <row r="517" spans="1:44" x14ac:dyDescent="0.2">
      <c r="A517">
        <f>ROW(Source!A268)</f>
        <v>268</v>
      </c>
      <c r="B517">
        <v>39270560</v>
      </c>
      <c r="C517">
        <v>39270554</v>
      </c>
      <c r="D517">
        <v>37519307</v>
      </c>
      <c r="E517">
        <v>1</v>
      </c>
      <c r="F517">
        <v>1</v>
      </c>
      <c r="G517">
        <v>1</v>
      </c>
      <c r="H517">
        <v>1</v>
      </c>
      <c r="I517" t="s">
        <v>1238</v>
      </c>
      <c r="J517" t="s">
        <v>3</v>
      </c>
      <c r="K517" t="s">
        <v>1239</v>
      </c>
      <c r="L517">
        <v>1191</v>
      </c>
      <c r="N517">
        <v>1013</v>
      </c>
      <c r="O517" t="s">
        <v>878</v>
      </c>
      <c r="P517" t="s">
        <v>878</v>
      </c>
      <c r="Q517">
        <v>1</v>
      </c>
      <c r="X517">
        <v>0.67</v>
      </c>
      <c r="Y517">
        <v>0</v>
      </c>
      <c r="Z517">
        <v>0</v>
      </c>
      <c r="AA517">
        <v>0</v>
      </c>
      <c r="AB517">
        <v>10.210000000000001</v>
      </c>
      <c r="AC517">
        <v>0</v>
      </c>
      <c r="AD517">
        <v>1</v>
      </c>
      <c r="AE517">
        <v>1</v>
      </c>
      <c r="AF517" t="s">
        <v>545</v>
      </c>
      <c r="AG517">
        <v>0.53600000000000003</v>
      </c>
      <c r="AH517">
        <v>2</v>
      </c>
      <c r="AI517">
        <v>39270555</v>
      </c>
      <c r="AJ517">
        <v>525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</row>
    <row r="518" spans="1:44" x14ac:dyDescent="0.2">
      <c r="A518">
        <f>ROW(Source!A268)</f>
        <v>268</v>
      </c>
      <c r="B518">
        <v>39270561</v>
      </c>
      <c r="C518">
        <v>39270554</v>
      </c>
      <c r="D518">
        <v>37515327</v>
      </c>
      <c r="E518">
        <v>1</v>
      </c>
      <c r="F518">
        <v>1</v>
      </c>
      <c r="G518">
        <v>1</v>
      </c>
      <c r="H518">
        <v>1</v>
      </c>
      <c r="I518" t="s">
        <v>1240</v>
      </c>
      <c r="J518" t="s">
        <v>3</v>
      </c>
      <c r="K518" t="s">
        <v>1241</v>
      </c>
      <c r="L518">
        <v>1191</v>
      </c>
      <c r="N518">
        <v>1013</v>
      </c>
      <c r="O518" t="s">
        <v>878</v>
      </c>
      <c r="P518" t="s">
        <v>878</v>
      </c>
      <c r="Q518">
        <v>1</v>
      </c>
      <c r="X518">
        <v>1.34</v>
      </c>
      <c r="Y518">
        <v>0</v>
      </c>
      <c r="Z518">
        <v>0</v>
      </c>
      <c r="AA518">
        <v>0</v>
      </c>
      <c r="AB518">
        <v>16.93</v>
      </c>
      <c r="AC518">
        <v>0</v>
      </c>
      <c r="AD518">
        <v>1</v>
      </c>
      <c r="AE518">
        <v>1</v>
      </c>
      <c r="AF518" t="s">
        <v>545</v>
      </c>
      <c r="AG518">
        <v>1.0720000000000001</v>
      </c>
      <c r="AH518">
        <v>2</v>
      </c>
      <c r="AI518">
        <v>39270556</v>
      </c>
      <c r="AJ518">
        <v>526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</row>
    <row r="519" spans="1:44" x14ac:dyDescent="0.2">
      <c r="A519">
        <f>ROW(Source!A268)</f>
        <v>268</v>
      </c>
      <c r="B519">
        <v>39270562</v>
      </c>
      <c r="C519">
        <v>39270554</v>
      </c>
      <c r="D519">
        <v>37355690</v>
      </c>
      <c r="E519">
        <v>1</v>
      </c>
      <c r="F519">
        <v>1</v>
      </c>
      <c r="G519">
        <v>1</v>
      </c>
      <c r="H519">
        <v>1</v>
      </c>
      <c r="I519" t="s">
        <v>1242</v>
      </c>
      <c r="J519" t="s">
        <v>3</v>
      </c>
      <c r="K519" t="s">
        <v>1243</v>
      </c>
      <c r="L519">
        <v>1191</v>
      </c>
      <c r="N519">
        <v>1013</v>
      </c>
      <c r="O519" t="s">
        <v>878</v>
      </c>
      <c r="P519" t="s">
        <v>878</v>
      </c>
      <c r="Q519">
        <v>1</v>
      </c>
      <c r="X519">
        <v>2.68</v>
      </c>
      <c r="Y519">
        <v>0</v>
      </c>
      <c r="Z519">
        <v>0</v>
      </c>
      <c r="AA519">
        <v>0</v>
      </c>
      <c r="AB519">
        <v>15.49</v>
      </c>
      <c r="AC519">
        <v>0</v>
      </c>
      <c r="AD519">
        <v>1</v>
      </c>
      <c r="AE519">
        <v>1</v>
      </c>
      <c r="AF519" t="s">
        <v>545</v>
      </c>
      <c r="AG519">
        <v>2.1440000000000001</v>
      </c>
      <c r="AH519">
        <v>2</v>
      </c>
      <c r="AI519">
        <v>39270557</v>
      </c>
      <c r="AJ519">
        <v>527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</row>
    <row r="520" spans="1:44" x14ac:dyDescent="0.2">
      <c r="A520">
        <f>ROW(Source!A268)</f>
        <v>268</v>
      </c>
      <c r="B520">
        <v>39270563</v>
      </c>
      <c r="C520">
        <v>39270554</v>
      </c>
      <c r="D520">
        <v>37358467</v>
      </c>
      <c r="E520">
        <v>1</v>
      </c>
      <c r="F520">
        <v>1</v>
      </c>
      <c r="G520">
        <v>1</v>
      </c>
      <c r="H520">
        <v>1</v>
      </c>
      <c r="I520" t="s">
        <v>1244</v>
      </c>
      <c r="J520" t="s">
        <v>3</v>
      </c>
      <c r="K520" t="s">
        <v>1245</v>
      </c>
      <c r="L520">
        <v>1191</v>
      </c>
      <c r="N520">
        <v>1013</v>
      </c>
      <c r="O520" t="s">
        <v>878</v>
      </c>
      <c r="P520" t="s">
        <v>878</v>
      </c>
      <c r="Q520">
        <v>1</v>
      </c>
      <c r="X520">
        <v>6.03</v>
      </c>
      <c r="Y520">
        <v>0</v>
      </c>
      <c r="Z520">
        <v>0</v>
      </c>
      <c r="AA520">
        <v>0</v>
      </c>
      <c r="AB520">
        <v>14.09</v>
      </c>
      <c r="AC520">
        <v>0</v>
      </c>
      <c r="AD520">
        <v>1</v>
      </c>
      <c r="AE520">
        <v>1</v>
      </c>
      <c r="AF520" t="s">
        <v>545</v>
      </c>
      <c r="AG520">
        <v>4.8240000000000007</v>
      </c>
      <c r="AH520">
        <v>2</v>
      </c>
      <c r="AI520">
        <v>39270558</v>
      </c>
      <c r="AJ520">
        <v>528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</row>
    <row r="521" spans="1:44" x14ac:dyDescent="0.2">
      <c r="A521">
        <f>ROW(Source!A268)</f>
        <v>268</v>
      </c>
      <c r="B521">
        <v>39270564</v>
      </c>
      <c r="C521">
        <v>39270554</v>
      </c>
      <c r="D521">
        <v>37515375</v>
      </c>
      <c r="E521">
        <v>1</v>
      </c>
      <c r="F521">
        <v>1</v>
      </c>
      <c r="G521">
        <v>1</v>
      </c>
      <c r="H521">
        <v>1</v>
      </c>
      <c r="I521" t="s">
        <v>1248</v>
      </c>
      <c r="J521" t="s">
        <v>3</v>
      </c>
      <c r="K521" t="s">
        <v>1249</v>
      </c>
      <c r="L521">
        <v>1191</v>
      </c>
      <c r="N521">
        <v>1013</v>
      </c>
      <c r="O521" t="s">
        <v>878</v>
      </c>
      <c r="P521" t="s">
        <v>878</v>
      </c>
      <c r="Q521">
        <v>1</v>
      </c>
      <c r="X521">
        <v>2.68</v>
      </c>
      <c r="Y521">
        <v>0</v>
      </c>
      <c r="Z521">
        <v>0</v>
      </c>
      <c r="AA521">
        <v>0</v>
      </c>
      <c r="AB521">
        <v>12.69</v>
      </c>
      <c r="AC521">
        <v>0</v>
      </c>
      <c r="AD521">
        <v>1</v>
      </c>
      <c r="AE521">
        <v>1</v>
      </c>
      <c r="AF521" t="s">
        <v>545</v>
      </c>
      <c r="AG521">
        <v>2.1440000000000001</v>
      </c>
      <c r="AH521">
        <v>2</v>
      </c>
      <c r="AI521">
        <v>39270559</v>
      </c>
      <c r="AJ521">
        <v>529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</row>
    <row r="522" spans="1:44" x14ac:dyDescent="0.2">
      <c r="A522">
        <f>ROW(Source!A269)</f>
        <v>269</v>
      </c>
      <c r="B522">
        <v>39270569</v>
      </c>
      <c r="C522">
        <v>39270565</v>
      </c>
      <c r="D522">
        <v>37515327</v>
      </c>
      <c r="E522">
        <v>1</v>
      </c>
      <c r="F522">
        <v>1</v>
      </c>
      <c r="G522">
        <v>1</v>
      </c>
      <c r="H522">
        <v>1</v>
      </c>
      <c r="I522" t="s">
        <v>1240</v>
      </c>
      <c r="J522" t="s">
        <v>3</v>
      </c>
      <c r="K522" t="s">
        <v>1241</v>
      </c>
      <c r="L522">
        <v>1191</v>
      </c>
      <c r="N522">
        <v>1013</v>
      </c>
      <c r="O522" t="s">
        <v>878</v>
      </c>
      <c r="P522" t="s">
        <v>878</v>
      </c>
      <c r="Q522">
        <v>1</v>
      </c>
      <c r="X522">
        <v>1.02</v>
      </c>
      <c r="Y522">
        <v>0</v>
      </c>
      <c r="Z522">
        <v>0</v>
      </c>
      <c r="AA522">
        <v>0</v>
      </c>
      <c r="AB522">
        <v>16.93</v>
      </c>
      <c r="AC522">
        <v>0</v>
      </c>
      <c r="AD522">
        <v>1</v>
      </c>
      <c r="AE522">
        <v>1</v>
      </c>
      <c r="AF522" t="s">
        <v>545</v>
      </c>
      <c r="AG522">
        <v>0.81600000000000006</v>
      </c>
      <c r="AH522">
        <v>2</v>
      </c>
      <c r="AI522">
        <v>39270566</v>
      </c>
      <c r="AJ522">
        <v>530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</row>
    <row r="523" spans="1:44" x14ac:dyDescent="0.2">
      <c r="A523">
        <f>ROW(Source!A269)</f>
        <v>269</v>
      </c>
      <c r="B523">
        <v>39270570</v>
      </c>
      <c r="C523">
        <v>39270565</v>
      </c>
      <c r="D523">
        <v>37355690</v>
      </c>
      <c r="E523">
        <v>1</v>
      </c>
      <c r="F523">
        <v>1</v>
      </c>
      <c r="G523">
        <v>1</v>
      </c>
      <c r="H523">
        <v>1</v>
      </c>
      <c r="I523" t="s">
        <v>1242</v>
      </c>
      <c r="J523" t="s">
        <v>3</v>
      </c>
      <c r="K523" t="s">
        <v>1243</v>
      </c>
      <c r="L523">
        <v>1191</v>
      </c>
      <c r="N523">
        <v>1013</v>
      </c>
      <c r="O523" t="s">
        <v>878</v>
      </c>
      <c r="P523" t="s">
        <v>878</v>
      </c>
      <c r="Q523">
        <v>1</v>
      </c>
      <c r="X523">
        <v>0.8</v>
      </c>
      <c r="Y523">
        <v>0</v>
      </c>
      <c r="Z523">
        <v>0</v>
      </c>
      <c r="AA523">
        <v>0</v>
      </c>
      <c r="AB523">
        <v>15.49</v>
      </c>
      <c r="AC523">
        <v>0</v>
      </c>
      <c r="AD523">
        <v>1</v>
      </c>
      <c r="AE523">
        <v>1</v>
      </c>
      <c r="AF523" t="s">
        <v>545</v>
      </c>
      <c r="AG523">
        <v>0.64000000000000012</v>
      </c>
      <c r="AH523">
        <v>2</v>
      </c>
      <c r="AI523">
        <v>39270567</v>
      </c>
      <c r="AJ523">
        <v>531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</row>
    <row r="524" spans="1:44" x14ac:dyDescent="0.2">
      <c r="A524">
        <f>ROW(Source!A269)</f>
        <v>269</v>
      </c>
      <c r="B524">
        <v>39270571</v>
      </c>
      <c r="C524">
        <v>39270565</v>
      </c>
      <c r="D524">
        <v>37358467</v>
      </c>
      <c r="E524">
        <v>1</v>
      </c>
      <c r="F524">
        <v>1</v>
      </c>
      <c r="G524">
        <v>1</v>
      </c>
      <c r="H524">
        <v>1</v>
      </c>
      <c r="I524" t="s">
        <v>1244</v>
      </c>
      <c r="J524" t="s">
        <v>3</v>
      </c>
      <c r="K524" t="s">
        <v>1245</v>
      </c>
      <c r="L524">
        <v>1191</v>
      </c>
      <c r="N524">
        <v>1013</v>
      </c>
      <c r="O524" t="s">
        <v>878</v>
      </c>
      <c r="P524" t="s">
        <v>878</v>
      </c>
      <c r="Q524">
        <v>1</v>
      </c>
      <c r="X524">
        <v>0.67</v>
      </c>
      <c r="Y524">
        <v>0</v>
      </c>
      <c r="Z524">
        <v>0</v>
      </c>
      <c r="AA524">
        <v>0</v>
      </c>
      <c r="AB524">
        <v>14.09</v>
      </c>
      <c r="AC524">
        <v>0</v>
      </c>
      <c r="AD524">
        <v>1</v>
      </c>
      <c r="AE524">
        <v>1</v>
      </c>
      <c r="AF524" t="s">
        <v>545</v>
      </c>
      <c r="AG524">
        <v>0.53600000000000003</v>
      </c>
      <c r="AH524">
        <v>2</v>
      </c>
      <c r="AI524">
        <v>39270568</v>
      </c>
      <c r="AJ524">
        <v>532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</row>
    <row r="525" spans="1:44" x14ac:dyDescent="0.2">
      <c r="A525">
        <f>ROW(Source!A270)</f>
        <v>270</v>
      </c>
      <c r="B525">
        <v>39270576</v>
      </c>
      <c r="C525">
        <v>39270572</v>
      </c>
      <c r="D525">
        <v>37515327</v>
      </c>
      <c r="E525">
        <v>1</v>
      </c>
      <c r="F525">
        <v>1</v>
      </c>
      <c r="G525">
        <v>1</v>
      </c>
      <c r="H525">
        <v>1</v>
      </c>
      <c r="I525" t="s">
        <v>1240</v>
      </c>
      <c r="J525" t="s">
        <v>3</v>
      </c>
      <c r="K525" t="s">
        <v>1241</v>
      </c>
      <c r="L525">
        <v>1191</v>
      </c>
      <c r="N525">
        <v>1013</v>
      </c>
      <c r="O525" t="s">
        <v>878</v>
      </c>
      <c r="P525" t="s">
        <v>878</v>
      </c>
      <c r="Q525">
        <v>1</v>
      </c>
      <c r="X525">
        <v>2.1800000000000002</v>
      </c>
      <c r="Y525">
        <v>0</v>
      </c>
      <c r="Z525">
        <v>0</v>
      </c>
      <c r="AA525">
        <v>0</v>
      </c>
      <c r="AB525">
        <v>16.93</v>
      </c>
      <c r="AC525">
        <v>0</v>
      </c>
      <c r="AD525">
        <v>1</v>
      </c>
      <c r="AE525">
        <v>1</v>
      </c>
      <c r="AF525" t="s">
        <v>545</v>
      </c>
      <c r="AG525">
        <v>1.7440000000000002</v>
      </c>
      <c r="AH525">
        <v>2</v>
      </c>
      <c r="AI525">
        <v>39270573</v>
      </c>
      <c r="AJ525">
        <v>533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</row>
    <row r="526" spans="1:44" x14ac:dyDescent="0.2">
      <c r="A526">
        <f>ROW(Source!A270)</f>
        <v>270</v>
      </c>
      <c r="B526">
        <v>39270577</v>
      </c>
      <c r="C526">
        <v>39270572</v>
      </c>
      <c r="D526">
        <v>37355690</v>
      </c>
      <c r="E526">
        <v>1</v>
      </c>
      <c r="F526">
        <v>1</v>
      </c>
      <c r="G526">
        <v>1</v>
      </c>
      <c r="H526">
        <v>1</v>
      </c>
      <c r="I526" t="s">
        <v>1242</v>
      </c>
      <c r="J526" t="s">
        <v>3</v>
      </c>
      <c r="K526" t="s">
        <v>1243</v>
      </c>
      <c r="L526">
        <v>1191</v>
      </c>
      <c r="N526">
        <v>1013</v>
      </c>
      <c r="O526" t="s">
        <v>878</v>
      </c>
      <c r="P526" t="s">
        <v>878</v>
      </c>
      <c r="Q526">
        <v>1</v>
      </c>
      <c r="X526">
        <v>1.59</v>
      </c>
      <c r="Y526">
        <v>0</v>
      </c>
      <c r="Z526">
        <v>0</v>
      </c>
      <c r="AA526">
        <v>0</v>
      </c>
      <c r="AB526">
        <v>15.49</v>
      </c>
      <c r="AC526">
        <v>0</v>
      </c>
      <c r="AD526">
        <v>1</v>
      </c>
      <c r="AE526">
        <v>1</v>
      </c>
      <c r="AF526" t="s">
        <v>545</v>
      </c>
      <c r="AG526">
        <v>1.2720000000000002</v>
      </c>
      <c r="AH526">
        <v>2</v>
      </c>
      <c r="AI526">
        <v>39270574</v>
      </c>
      <c r="AJ526">
        <v>534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</row>
    <row r="527" spans="1:44" x14ac:dyDescent="0.2">
      <c r="A527">
        <f>ROW(Source!A270)</f>
        <v>270</v>
      </c>
      <c r="B527">
        <v>39270578</v>
      </c>
      <c r="C527">
        <v>39270572</v>
      </c>
      <c r="D527">
        <v>37358467</v>
      </c>
      <c r="E527">
        <v>1</v>
      </c>
      <c r="F527">
        <v>1</v>
      </c>
      <c r="G527">
        <v>1</v>
      </c>
      <c r="H527">
        <v>1</v>
      </c>
      <c r="I527" t="s">
        <v>1244</v>
      </c>
      <c r="J527" t="s">
        <v>3</v>
      </c>
      <c r="K527" t="s">
        <v>1245</v>
      </c>
      <c r="L527">
        <v>1191</v>
      </c>
      <c r="N527">
        <v>1013</v>
      </c>
      <c r="O527" t="s">
        <v>878</v>
      </c>
      <c r="P527" t="s">
        <v>878</v>
      </c>
      <c r="Q527">
        <v>1</v>
      </c>
      <c r="X527">
        <v>1.48</v>
      </c>
      <c r="Y527">
        <v>0</v>
      </c>
      <c r="Z527">
        <v>0</v>
      </c>
      <c r="AA527">
        <v>0</v>
      </c>
      <c r="AB527">
        <v>14.09</v>
      </c>
      <c r="AC527">
        <v>0</v>
      </c>
      <c r="AD527">
        <v>1</v>
      </c>
      <c r="AE527">
        <v>1</v>
      </c>
      <c r="AF527" t="s">
        <v>545</v>
      </c>
      <c r="AG527">
        <v>1.1839999999999999</v>
      </c>
      <c r="AH527">
        <v>2</v>
      </c>
      <c r="AI527">
        <v>39270575</v>
      </c>
      <c r="AJ527">
        <v>535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</row>
    <row r="528" spans="1:44" x14ac:dyDescent="0.2">
      <c r="A528">
        <f>ROW(Source!A271)</f>
        <v>271</v>
      </c>
      <c r="B528">
        <v>39270583</v>
      </c>
      <c r="C528">
        <v>39270579</v>
      </c>
      <c r="D528">
        <v>37515327</v>
      </c>
      <c r="E528">
        <v>1</v>
      </c>
      <c r="F528">
        <v>1</v>
      </c>
      <c r="G528">
        <v>1</v>
      </c>
      <c r="H528">
        <v>1</v>
      </c>
      <c r="I528" t="s">
        <v>1240</v>
      </c>
      <c r="J528" t="s">
        <v>3</v>
      </c>
      <c r="K528" t="s">
        <v>1241</v>
      </c>
      <c r="L528">
        <v>1191</v>
      </c>
      <c r="N528">
        <v>1013</v>
      </c>
      <c r="O528" t="s">
        <v>878</v>
      </c>
      <c r="P528" t="s">
        <v>878</v>
      </c>
      <c r="Q528">
        <v>1</v>
      </c>
      <c r="X528">
        <v>5.04</v>
      </c>
      <c r="Y528">
        <v>0</v>
      </c>
      <c r="Z528">
        <v>0</v>
      </c>
      <c r="AA528">
        <v>0</v>
      </c>
      <c r="AB528">
        <v>16.93</v>
      </c>
      <c r="AC528">
        <v>0</v>
      </c>
      <c r="AD528">
        <v>1</v>
      </c>
      <c r="AE528">
        <v>1</v>
      </c>
      <c r="AF528" t="s">
        <v>545</v>
      </c>
      <c r="AG528">
        <v>4.032</v>
      </c>
      <c r="AH528">
        <v>2</v>
      </c>
      <c r="AI528">
        <v>39270580</v>
      </c>
      <c r="AJ528">
        <v>536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</row>
    <row r="529" spans="1:44" x14ac:dyDescent="0.2">
      <c r="A529">
        <f>ROW(Source!A271)</f>
        <v>271</v>
      </c>
      <c r="B529">
        <v>39270584</v>
      </c>
      <c r="C529">
        <v>39270579</v>
      </c>
      <c r="D529">
        <v>37355690</v>
      </c>
      <c r="E529">
        <v>1</v>
      </c>
      <c r="F529">
        <v>1</v>
      </c>
      <c r="G529">
        <v>1</v>
      </c>
      <c r="H529">
        <v>1</v>
      </c>
      <c r="I529" t="s">
        <v>1242</v>
      </c>
      <c r="J529" t="s">
        <v>3</v>
      </c>
      <c r="K529" t="s">
        <v>1243</v>
      </c>
      <c r="L529">
        <v>1191</v>
      </c>
      <c r="N529">
        <v>1013</v>
      </c>
      <c r="O529" t="s">
        <v>878</v>
      </c>
      <c r="P529" t="s">
        <v>878</v>
      </c>
      <c r="Q529">
        <v>1</v>
      </c>
      <c r="X529">
        <v>3.9</v>
      </c>
      <c r="Y529">
        <v>0</v>
      </c>
      <c r="Z529">
        <v>0</v>
      </c>
      <c r="AA529">
        <v>0</v>
      </c>
      <c r="AB529">
        <v>15.49</v>
      </c>
      <c r="AC529">
        <v>0</v>
      </c>
      <c r="AD529">
        <v>1</v>
      </c>
      <c r="AE529">
        <v>1</v>
      </c>
      <c r="AF529" t="s">
        <v>545</v>
      </c>
      <c r="AG529">
        <v>3.12</v>
      </c>
      <c r="AH529">
        <v>2</v>
      </c>
      <c r="AI529">
        <v>39270581</v>
      </c>
      <c r="AJ529">
        <v>537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</row>
    <row r="530" spans="1:44" x14ac:dyDescent="0.2">
      <c r="A530">
        <f>ROW(Source!A271)</f>
        <v>271</v>
      </c>
      <c r="B530">
        <v>39270585</v>
      </c>
      <c r="C530">
        <v>39270579</v>
      </c>
      <c r="D530">
        <v>37358467</v>
      </c>
      <c r="E530">
        <v>1</v>
      </c>
      <c r="F530">
        <v>1</v>
      </c>
      <c r="G530">
        <v>1</v>
      </c>
      <c r="H530">
        <v>1</v>
      </c>
      <c r="I530" t="s">
        <v>1244</v>
      </c>
      <c r="J530" t="s">
        <v>3</v>
      </c>
      <c r="K530" t="s">
        <v>1245</v>
      </c>
      <c r="L530">
        <v>1191</v>
      </c>
      <c r="N530">
        <v>1013</v>
      </c>
      <c r="O530" t="s">
        <v>878</v>
      </c>
      <c r="P530" t="s">
        <v>878</v>
      </c>
      <c r="Q530">
        <v>1</v>
      </c>
      <c r="X530">
        <v>3.13</v>
      </c>
      <c r="Y530">
        <v>0</v>
      </c>
      <c r="Z530">
        <v>0</v>
      </c>
      <c r="AA530">
        <v>0</v>
      </c>
      <c r="AB530">
        <v>14.09</v>
      </c>
      <c r="AC530">
        <v>0</v>
      </c>
      <c r="AD530">
        <v>1</v>
      </c>
      <c r="AE530">
        <v>1</v>
      </c>
      <c r="AF530" t="s">
        <v>545</v>
      </c>
      <c r="AG530">
        <v>2.504</v>
      </c>
      <c r="AH530">
        <v>2</v>
      </c>
      <c r="AI530">
        <v>39270582</v>
      </c>
      <c r="AJ530">
        <v>538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12 гр. по ФЕР</vt:lpstr>
      <vt:lpstr>Source</vt:lpstr>
      <vt:lpstr>SourceObSm</vt:lpstr>
      <vt:lpstr>SmtRes</vt:lpstr>
      <vt:lpstr>EtalonRes</vt:lpstr>
      <vt:lpstr>'Смета 12 гр. по ФЕР'!Заголовки_для_печати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Makan</dc:creator>
  <cp:lastModifiedBy>User</cp:lastModifiedBy>
  <dcterms:created xsi:type="dcterms:W3CDTF">2018-05-11T06:29:14Z</dcterms:created>
  <dcterms:modified xsi:type="dcterms:W3CDTF">2018-06-15T08:19:59Z</dcterms:modified>
</cp:coreProperties>
</file>